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600" windowHeight="9315" tabRatio="425"/>
  </bookViews>
  <sheets>
    <sheet name="Regions" sheetId="7" r:id="rId1"/>
    <sheet name="Public" sheetId="6" state="hidden" r:id="rId2"/>
    <sheet name="Пример расчета" sheetId="4" state="hidden" r:id="rId3"/>
  </sheets>
  <definedNames>
    <definedName name="_xlnm._FilterDatabase" localSheetId="2" hidden="1">'Пример расчета'!$A$2:$AG$1144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914" i="4" l="1"/>
  <c r="W914" i="4"/>
  <c r="W500" i="4"/>
  <c r="V500" i="4"/>
  <c r="M219" i="4"/>
  <c r="N219" i="4"/>
  <c r="N291" i="4"/>
  <c r="M291" i="4"/>
  <c r="N268" i="4"/>
  <c r="M268" i="4"/>
  <c r="N245" i="4"/>
  <c r="M245" i="4"/>
  <c r="N221" i="4"/>
  <c r="M221" i="4"/>
  <c r="AB1142" i="4" l="1"/>
  <c r="AB1140" i="4"/>
  <c r="AB1137" i="4"/>
  <c r="AB1136" i="4"/>
  <c r="AB1133" i="4"/>
  <c r="AB1132" i="4"/>
  <c r="AB1131" i="4"/>
  <c r="AB1130" i="4"/>
  <c r="AB1129" i="4"/>
  <c r="AB1128" i="4"/>
  <c r="AB1125" i="4"/>
  <c r="AB1122" i="4"/>
  <c r="AB1120" i="4"/>
  <c r="AB1117" i="4"/>
  <c r="AB1116" i="4"/>
  <c r="AB1113" i="4"/>
  <c r="AB1112" i="4"/>
  <c r="AB1111" i="4"/>
  <c r="AB1110" i="4"/>
  <c r="AB1109" i="4"/>
  <c r="AB1108" i="4"/>
  <c r="AB1105" i="4"/>
  <c r="AB1102" i="4"/>
  <c r="AB1098" i="4"/>
  <c r="AB1095" i="4"/>
  <c r="AB1094" i="4"/>
  <c r="AB1091" i="4"/>
  <c r="AB1090" i="4"/>
  <c r="AB1089" i="4"/>
  <c r="AB1088" i="4"/>
  <c r="AB1086" i="4"/>
  <c r="AB1083" i="4"/>
  <c r="AB1080" i="4"/>
  <c r="AB1078" i="4"/>
  <c r="AB1075" i="4"/>
  <c r="AB1074" i="4"/>
  <c r="AB1071" i="4"/>
  <c r="AB1070" i="4"/>
  <c r="AB1069" i="4"/>
  <c r="AB1068" i="4"/>
  <c r="AB1067" i="4"/>
  <c r="AB1066" i="4"/>
  <c r="AB1063" i="4"/>
  <c r="AB1060" i="4"/>
  <c r="AB1058" i="4"/>
  <c r="AB1055" i="4"/>
  <c r="AB1054" i="4"/>
  <c r="AB1051" i="4"/>
  <c r="AB1050" i="4"/>
  <c r="AB1049" i="4"/>
  <c r="AB1048" i="4"/>
  <c r="AB1047" i="4"/>
  <c r="AB1046" i="4"/>
  <c r="AB1043" i="4"/>
  <c r="AB1040" i="4"/>
  <c r="AB1038" i="4"/>
  <c r="AB1035" i="4"/>
  <c r="AB1034" i="4"/>
  <c r="AB1031" i="4"/>
  <c r="AB1030" i="4"/>
  <c r="AB1029" i="4"/>
  <c r="AB1028" i="4"/>
  <c r="AB1027" i="4"/>
  <c r="AB1026" i="4"/>
  <c r="AB1023" i="4"/>
  <c r="AB1020" i="4"/>
  <c r="AB1018" i="4"/>
  <c r="AB1015" i="4"/>
  <c r="AB1014" i="4"/>
  <c r="AB1011" i="4"/>
  <c r="AB1010" i="4"/>
  <c r="AB1009" i="4"/>
  <c r="AB1008" i="4"/>
  <c r="AB1007" i="4"/>
  <c r="AB1006" i="4"/>
  <c r="AB1003" i="4"/>
  <c r="AB1000" i="4"/>
  <c r="AB998" i="4"/>
  <c r="AB995" i="4"/>
  <c r="AB994" i="4"/>
  <c r="AB991" i="4"/>
  <c r="AB990" i="4"/>
  <c r="AB989" i="4"/>
  <c r="AB988" i="4"/>
  <c r="AB987" i="4"/>
  <c r="AB986" i="4"/>
  <c r="AB983" i="4"/>
  <c r="AB980" i="4"/>
  <c r="AB978" i="4"/>
  <c r="AB975" i="4"/>
  <c r="AB974" i="4"/>
  <c r="AB971" i="4"/>
  <c r="AB970" i="4"/>
  <c r="AB969" i="4"/>
  <c r="AB968" i="4"/>
  <c r="AB967" i="4"/>
  <c r="AB966" i="4"/>
  <c r="AB963" i="4"/>
  <c r="AB960" i="4"/>
  <c r="AB958" i="4"/>
  <c r="AB955" i="4"/>
  <c r="AB954" i="4"/>
  <c r="AB951" i="4"/>
  <c r="AB950" i="4"/>
  <c r="AB949" i="4"/>
  <c r="AB948" i="4"/>
  <c r="AB947" i="4"/>
  <c r="AB946" i="4"/>
  <c r="AB943" i="4"/>
  <c r="AB940" i="4"/>
  <c r="AB938" i="4"/>
  <c r="AB935" i="4"/>
  <c r="AB934" i="4"/>
  <c r="AB931" i="4"/>
  <c r="AB930" i="4"/>
  <c r="AB929" i="4"/>
  <c r="AB928" i="4"/>
  <c r="AB927" i="4"/>
  <c r="AB926" i="4"/>
  <c r="AB923" i="4"/>
  <c r="AB920" i="4"/>
  <c r="AB918" i="4"/>
  <c r="AB915" i="4"/>
  <c r="AB914" i="4"/>
  <c r="AB911" i="4"/>
  <c r="AB910" i="4"/>
  <c r="AB909" i="4"/>
  <c r="AB908" i="4"/>
  <c r="AB907" i="4"/>
  <c r="AB906" i="4"/>
  <c r="AB903" i="4"/>
  <c r="AB900" i="4"/>
  <c r="AB898" i="4"/>
  <c r="AB895" i="4"/>
  <c r="AB894" i="4"/>
  <c r="AB891" i="4"/>
  <c r="AB890" i="4"/>
  <c r="AB889" i="4"/>
  <c r="AB888" i="4"/>
  <c r="AB887" i="4"/>
  <c r="AB886" i="4"/>
  <c r="AB883" i="4"/>
  <c r="AB880" i="4"/>
  <c r="AB878" i="4"/>
  <c r="AB875" i="4"/>
  <c r="AB874" i="4"/>
  <c r="AB871" i="4"/>
  <c r="AB870" i="4"/>
  <c r="AB869" i="4"/>
  <c r="AB868" i="4"/>
  <c r="AB867" i="4"/>
  <c r="AB866" i="4"/>
  <c r="AB863" i="4"/>
  <c r="AB860" i="4"/>
  <c r="AB858" i="4"/>
  <c r="AB855" i="4"/>
  <c r="AB854" i="4"/>
  <c r="AB851" i="4"/>
  <c r="AB850" i="4"/>
  <c r="AB849" i="4"/>
  <c r="AB848" i="4"/>
  <c r="AB847" i="4"/>
  <c r="AB846" i="4"/>
  <c r="AB843" i="4"/>
  <c r="AB840" i="4"/>
  <c r="AB837" i="4"/>
  <c r="AB835" i="4"/>
  <c r="AB832" i="4"/>
  <c r="AB831" i="4"/>
  <c r="AB828" i="4"/>
  <c r="AB827" i="4"/>
  <c r="AB826" i="4"/>
  <c r="AB825" i="4"/>
  <c r="AB824" i="4"/>
  <c r="AB823" i="4"/>
  <c r="AB820" i="4"/>
  <c r="AB815" i="4"/>
  <c r="AB811" i="4"/>
  <c r="AB808" i="4"/>
  <c r="AB807" i="4"/>
  <c r="AB804" i="4"/>
  <c r="AB803" i="4"/>
  <c r="AB802" i="4"/>
  <c r="AB801" i="4"/>
  <c r="AB800" i="4"/>
  <c r="AB799" i="4"/>
  <c r="AB798" i="4"/>
  <c r="AB795" i="4"/>
  <c r="AB792" i="4"/>
  <c r="AB789" i="4"/>
  <c r="AB787" i="4"/>
  <c r="AB784" i="4"/>
  <c r="AB783" i="4"/>
  <c r="AB780" i="4"/>
  <c r="AB779" i="4"/>
  <c r="AB778" i="4"/>
  <c r="AB777" i="4"/>
  <c r="AB776" i="4"/>
  <c r="AB775" i="4"/>
  <c r="AB772" i="4"/>
  <c r="AB769" i="4"/>
  <c r="AB766" i="4"/>
  <c r="AB764" i="4"/>
  <c r="AB761" i="4"/>
  <c r="AB760" i="4"/>
  <c r="AB757" i="4"/>
  <c r="AB756" i="4"/>
  <c r="AB755" i="4"/>
  <c r="AB754" i="4"/>
  <c r="AB753" i="4"/>
  <c r="AB752" i="4"/>
  <c r="AB749" i="4"/>
  <c r="AB746" i="4"/>
  <c r="AB743" i="4"/>
  <c r="AB741" i="4"/>
  <c r="AB738" i="4"/>
  <c r="AB737" i="4"/>
  <c r="AB734" i="4"/>
  <c r="AB733" i="4"/>
  <c r="AB732" i="4"/>
  <c r="AB731" i="4"/>
  <c r="AB730" i="4"/>
  <c r="AB729" i="4"/>
  <c r="AB726" i="4"/>
  <c r="AB716" i="4"/>
  <c r="AB713" i="4"/>
  <c r="AB711" i="4"/>
  <c r="AB708" i="4"/>
  <c r="AB707" i="4"/>
  <c r="AB704" i="4"/>
  <c r="AB703" i="4"/>
  <c r="AB702" i="4"/>
  <c r="AB701" i="4"/>
  <c r="AB700" i="4"/>
  <c r="AB699" i="4"/>
  <c r="AB696" i="4"/>
  <c r="AB687" i="4"/>
  <c r="AB684" i="4"/>
  <c r="AB682" i="4"/>
  <c r="AB679" i="4"/>
  <c r="AB678" i="4"/>
  <c r="AB675" i="4"/>
  <c r="AB674" i="4"/>
  <c r="AB672" i="4"/>
  <c r="AB671" i="4"/>
  <c r="AB670" i="4"/>
  <c r="AB667" i="4"/>
  <c r="AB660" i="4"/>
  <c r="AB657" i="4"/>
  <c r="AB655" i="4"/>
  <c r="AB652" i="4"/>
  <c r="AB651" i="4"/>
  <c r="AB648" i="4"/>
  <c r="AB647" i="4"/>
  <c r="AB646" i="4"/>
  <c r="AB645" i="4"/>
  <c r="AB644" i="4"/>
  <c r="AB643" i="4"/>
  <c r="AB640" i="4"/>
  <c r="AB637" i="4"/>
  <c r="AB635" i="4"/>
  <c r="AB632" i="4"/>
  <c r="AB631" i="4"/>
  <c r="AB628" i="4"/>
  <c r="AB627" i="4"/>
  <c r="AB626" i="4"/>
  <c r="AB625" i="4"/>
  <c r="AB624" i="4"/>
  <c r="AB623" i="4"/>
  <c r="AB620" i="4"/>
  <c r="AB617" i="4"/>
  <c r="AB615" i="4"/>
  <c r="AB612" i="4"/>
  <c r="AB611" i="4"/>
  <c r="AB608" i="4"/>
  <c r="AB607" i="4"/>
  <c r="AB606" i="4"/>
  <c r="AB605" i="4"/>
  <c r="AB604" i="4"/>
  <c r="AB603" i="4"/>
  <c r="AB600" i="4"/>
  <c r="AB591" i="4"/>
  <c r="AB589" i="4"/>
  <c r="AB586" i="4"/>
  <c r="AB585" i="4"/>
  <c r="AB582" i="4"/>
  <c r="AB581" i="4"/>
  <c r="AB579" i="4"/>
  <c r="AB578" i="4"/>
  <c r="AB577" i="4"/>
  <c r="AB574" i="4"/>
  <c r="AB566" i="4"/>
  <c r="AB564" i="4"/>
  <c r="AB561" i="4"/>
  <c r="AB560" i="4"/>
  <c r="AB557" i="4"/>
  <c r="AB556" i="4"/>
  <c r="AB555" i="4"/>
  <c r="AB554" i="4"/>
  <c r="AB553" i="4"/>
  <c r="AB552" i="4"/>
  <c r="AB549" i="4"/>
  <c r="AB546" i="4"/>
  <c r="AB544" i="4"/>
  <c r="AB541" i="4"/>
  <c r="AB540" i="4"/>
  <c r="AB537" i="4"/>
  <c r="AB536" i="4"/>
  <c r="AB535" i="4"/>
  <c r="AB534" i="4"/>
  <c r="AB533" i="4"/>
  <c r="AB532" i="4"/>
  <c r="AB528" i="4"/>
  <c r="AB525" i="4"/>
  <c r="AB523" i="4"/>
  <c r="AB520" i="4"/>
  <c r="AB519" i="4"/>
  <c r="AB516" i="4"/>
  <c r="AB515" i="4"/>
  <c r="AB514" i="4"/>
  <c r="AB513" i="4"/>
  <c r="AB512" i="4"/>
  <c r="AB511" i="4"/>
  <c r="AB507" i="4"/>
  <c r="AB500" i="4"/>
  <c r="AB497" i="4"/>
  <c r="AB495" i="4"/>
  <c r="AB492" i="4"/>
  <c r="AB491" i="4"/>
  <c r="AB488" i="4"/>
  <c r="AB487" i="4"/>
  <c r="AB486" i="4"/>
  <c r="AB485" i="4"/>
  <c r="AB484" i="4"/>
  <c r="AB483" i="4"/>
  <c r="AB480" i="4"/>
  <c r="AB473" i="4"/>
  <c r="AB471" i="4"/>
  <c r="AB468" i="4"/>
  <c r="AB467" i="4"/>
  <c r="AB464" i="4"/>
  <c r="AB463" i="4"/>
  <c r="AB462" i="4"/>
  <c r="AB461" i="4"/>
  <c r="AB460" i="4"/>
  <c r="AB459" i="4"/>
  <c r="AB456" i="4"/>
  <c r="AB449" i="4"/>
  <c r="AB446" i="4"/>
  <c r="AB444" i="4"/>
  <c r="AB441" i="4"/>
  <c r="AB440" i="4"/>
  <c r="AB437" i="4"/>
  <c r="AB436" i="4"/>
  <c r="AB435" i="4"/>
  <c r="AB434" i="4"/>
  <c r="AB433" i="4"/>
  <c r="AB432" i="4"/>
  <c r="AB429" i="4"/>
  <c r="AB425" i="4"/>
  <c r="AB423" i="4"/>
  <c r="AB420" i="4"/>
  <c r="AB418" i="4"/>
  <c r="AB415" i="4"/>
  <c r="AB414" i="4"/>
  <c r="AB411" i="4"/>
  <c r="AB410" i="4"/>
  <c r="AB409" i="4"/>
  <c r="AB408" i="4"/>
  <c r="AB407" i="4"/>
  <c r="AB406" i="4"/>
  <c r="AB403" i="4"/>
  <c r="AB399" i="4"/>
  <c r="AB397" i="4"/>
  <c r="AB394" i="4"/>
  <c r="AB392" i="4"/>
  <c r="AB389" i="4"/>
  <c r="AB388" i="4"/>
  <c r="AB385" i="4"/>
  <c r="AB384" i="4"/>
  <c r="AB383" i="4"/>
  <c r="AB382" i="4"/>
  <c r="AB381" i="4"/>
  <c r="AB380" i="4"/>
  <c r="AB377" i="4"/>
  <c r="AB373" i="4"/>
  <c r="AB371" i="4"/>
  <c r="AB368" i="4"/>
  <c r="AB366" i="4"/>
  <c r="AB363" i="4"/>
  <c r="AB362" i="4"/>
  <c r="AB359" i="4"/>
  <c r="AB358" i="4"/>
  <c r="AB357" i="4"/>
  <c r="AB356" i="4"/>
  <c r="AB355" i="4"/>
  <c r="AB354" i="4"/>
  <c r="AB351" i="4"/>
  <c r="AB347" i="4"/>
  <c r="AB345" i="4"/>
  <c r="AB343" i="4"/>
  <c r="AB340" i="4"/>
  <c r="AB339" i="4"/>
  <c r="AB336" i="4"/>
  <c r="AB335" i="4"/>
  <c r="AB334" i="4"/>
  <c r="AB333" i="4"/>
  <c r="AB332" i="4"/>
  <c r="AB331" i="4"/>
  <c r="AB328" i="4"/>
  <c r="AB324" i="4"/>
  <c r="AB322" i="4"/>
  <c r="AB319" i="4"/>
  <c r="AB317" i="4"/>
  <c r="AB314" i="4"/>
  <c r="AB313" i="4"/>
  <c r="AB310" i="4"/>
  <c r="AB309" i="4"/>
  <c r="AB308" i="4"/>
  <c r="AB307" i="4"/>
  <c r="AB306" i="4"/>
  <c r="AB305" i="4"/>
  <c r="AB302" i="4"/>
  <c r="AB299" i="4"/>
  <c r="AB296" i="4"/>
  <c r="AB294" i="4"/>
  <c r="AB291" i="4"/>
  <c r="AB290" i="4"/>
  <c r="AB287" i="4"/>
  <c r="AB286" i="4"/>
  <c r="AB285" i="4"/>
  <c r="AB284" i="4"/>
  <c r="AB283" i="4"/>
  <c r="AB282" i="4"/>
  <c r="AB279" i="4"/>
  <c r="AB276" i="4"/>
  <c r="AB273" i="4"/>
  <c r="AB271" i="4"/>
  <c r="AB268" i="4"/>
  <c r="AB267" i="4"/>
  <c r="AB264" i="4"/>
  <c r="AB263" i="4"/>
  <c r="AB262" i="4"/>
  <c r="AB261" i="4"/>
  <c r="AB260" i="4"/>
  <c r="AB259" i="4"/>
  <c r="AB256" i="4"/>
  <c r="AB253" i="4"/>
  <c r="AB250" i="4"/>
  <c r="AB248" i="4"/>
  <c r="AB245" i="4"/>
  <c r="AB244" i="4"/>
  <c r="AB243" i="4"/>
  <c r="AB240" i="4"/>
  <c r="AB239" i="4"/>
  <c r="AB238" i="4"/>
  <c r="AB237" i="4"/>
  <c r="AB236" i="4"/>
  <c r="AB235" i="4"/>
  <c r="AB232" i="4"/>
  <c r="AB229" i="4"/>
  <c r="AB226" i="4"/>
  <c r="AB224" i="4"/>
  <c r="AB221" i="4"/>
  <c r="AB220" i="4"/>
  <c r="AB219" i="4"/>
  <c r="AB216" i="4"/>
  <c r="AB215" i="4"/>
  <c r="AB214" i="4"/>
  <c r="AB213" i="4"/>
  <c r="AB212" i="4"/>
  <c r="AB211" i="4"/>
  <c r="AB208" i="4"/>
  <c r="AB205" i="4"/>
  <c r="AB202" i="4"/>
  <c r="AB200" i="4"/>
  <c r="AB197" i="4"/>
  <c r="AB196" i="4"/>
  <c r="AB193" i="4"/>
  <c r="AB192" i="4"/>
  <c r="AB191" i="4"/>
  <c r="AB190" i="4"/>
  <c r="AB189" i="4"/>
  <c r="AB188" i="4"/>
  <c r="AB185" i="4"/>
  <c r="AB182" i="4"/>
  <c r="AB179" i="4"/>
  <c r="AB177" i="4"/>
  <c r="AB174" i="4"/>
  <c r="AB173" i="4"/>
  <c r="AB170" i="4"/>
  <c r="AB169" i="4"/>
  <c r="AB168" i="4"/>
  <c r="AB167" i="4"/>
  <c r="AB166" i="4"/>
  <c r="AB165" i="4"/>
  <c r="AB162" i="4"/>
  <c r="AB159" i="4"/>
  <c r="AB156" i="4"/>
  <c r="AB154" i="4"/>
  <c r="AB151" i="4"/>
  <c r="AB150" i="4"/>
  <c r="AB147" i="4"/>
  <c r="AB146" i="4"/>
  <c r="AB145" i="4"/>
  <c r="AB144" i="4"/>
  <c r="AB143" i="4"/>
  <c r="AB142" i="4"/>
  <c r="AB139" i="4"/>
  <c r="AB135" i="4"/>
  <c r="AB133" i="4"/>
  <c r="AB129" i="4"/>
  <c r="AB125" i="4"/>
  <c r="AB122" i="4"/>
  <c r="AB121" i="4"/>
  <c r="AB118" i="4"/>
  <c r="AB117" i="4"/>
  <c r="AB116" i="4"/>
  <c r="AB115" i="4"/>
  <c r="AB114" i="4"/>
  <c r="AB113" i="4"/>
  <c r="AB110" i="4"/>
  <c r="AB106" i="4"/>
  <c r="AB104" i="4"/>
  <c r="AB100" i="4"/>
  <c r="AB96" i="4"/>
  <c r="AB93" i="4"/>
  <c r="AB92" i="4"/>
  <c r="AB89" i="4"/>
  <c r="AB88" i="4"/>
  <c r="AB87" i="4"/>
  <c r="AB86" i="4"/>
  <c r="AB85" i="4"/>
  <c r="AB84" i="4"/>
  <c r="AB81" i="4"/>
  <c r="AB78" i="4"/>
  <c r="AB74" i="4"/>
  <c r="AB70" i="4"/>
  <c r="AB67" i="4"/>
  <c r="AB66" i="4"/>
  <c r="AB63" i="4"/>
  <c r="AB62" i="4"/>
  <c r="AB61" i="4"/>
  <c r="AB60" i="4"/>
  <c r="AB59" i="4"/>
  <c r="AB58" i="4"/>
  <c r="AB55" i="4"/>
  <c r="AB52" i="4"/>
  <c r="AB48" i="4"/>
  <c r="AB44" i="4"/>
  <c r="AB41" i="4"/>
  <c r="AB40" i="4"/>
  <c r="AB37" i="4"/>
  <c r="AB36" i="4"/>
  <c r="AB35" i="4"/>
  <c r="AB34" i="4"/>
  <c r="AB33" i="4"/>
  <c r="AB32" i="4"/>
  <c r="AB29" i="4"/>
  <c r="AB26" i="4"/>
  <c r="AB22" i="4"/>
  <c r="AB18" i="4"/>
  <c r="AB15" i="4"/>
  <c r="AB14" i="4"/>
  <c r="AB11" i="4"/>
  <c r="AB10" i="4"/>
  <c r="AB9" i="4"/>
  <c r="AB8" i="4"/>
  <c r="AB7" i="4"/>
  <c r="AB6" i="4"/>
  <c r="Y1142" i="4"/>
  <c r="Y1140" i="4"/>
  <c r="Y1137" i="4"/>
  <c r="Y1136" i="4"/>
  <c r="Y1133" i="4"/>
  <c r="Y1132" i="4"/>
  <c r="Y1131" i="4"/>
  <c r="Y1130" i="4"/>
  <c r="Y1129" i="4"/>
  <c r="Y1128" i="4"/>
  <c r="Y1125" i="4"/>
  <c r="Y1122" i="4"/>
  <c r="Y1120" i="4"/>
  <c r="Y1117" i="4"/>
  <c r="Y1116" i="4"/>
  <c r="Y1113" i="4"/>
  <c r="Y1112" i="4"/>
  <c r="Y1111" i="4"/>
  <c r="Y1110" i="4"/>
  <c r="Y1109" i="4"/>
  <c r="Y1108" i="4"/>
  <c r="Y1105" i="4"/>
  <c r="Y1102" i="4"/>
  <c r="Y1098" i="4"/>
  <c r="Y1095" i="4"/>
  <c r="Y1094" i="4"/>
  <c r="Y1091" i="4"/>
  <c r="Y1090" i="4"/>
  <c r="Y1089" i="4"/>
  <c r="Y1088" i="4"/>
  <c r="Y1086" i="4"/>
  <c r="Y1083" i="4"/>
  <c r="Y1080" i="4"/>
  <c r="Y1078" i="4"/>
  <c r="Y1075" i="4"/>
  <c r="Y1074" i="4"/>
  <c r="Y1071" i="4"/>
  <c r="Y1070" i="4"/>
  <c r="Y1069" i="4"/>
  <c r="Y1068" i="4"/>
  <c r="Y1067" i="4"/>
  <c r="Y1066" i="4"/>
  <c r="Y1063" i="4"/>
  <c r="Y1060" i="4"/>
  <c r="Y1058" i="4"/>
  <c r="Y1055" i="4"/>
  <c r="Y1054" i="4"/>
  <c r="Y1051" i="4"/>
  <c r="Y1050" i="4"/>
  <c r="Y1049" i="4"/>
  <c r="Y1048" i="4"/>
  <c r="Y1047" i="4"/>
  <c r="Y1046" i="4"/>
  <c r="Y1043" i="4"/>
  <c r="Y1040" i="4"/>
  <c r="Y1038" i="4"/>
  <c r="Y1035" i="4"/>
  <c r="Y1034" i="4"/>
  <c r="Y1031" i="4"/>
  <c r="Y1030" i="4"/>
  <c r="Y1029" i="4"/>
  <c r="Y1028" i="4"/>
  <c r="Y1027" i="4"/>
  <c r="Y1026" i="4"/>
  <c r="Y1023" i="4"/>
  <c r="Y1020" i="4"/>
  <c r="Y1018" i="4"/>
  <c r="Y1015" i="4"/>
  <c r="Y1014" i="4"/>
  <c r="Y1011" i="4"/>
  <c r="Y1010" i="4"/>
  <c r="Y1009" i="4"/>
  <c r="Y1008" i="4"/>
  <c r="Y1007" i="4"/>
  <c r="Y1006" i="4"/>
  <c r="Y1003" i="4"/>
  <c r="Y1000" i="4"/>
  <c r="Y998" i="4"/>
  <c r="Y995" i="4"/>
  <c r="Y994" i="4"/>
  <c r="Y991" i="4"/>
  <c r="Y990" i="4"/>
  <c r="Y989" i="4"/>
  <c r="Y988" i="4"/>
  <c r="Y987" i="4"/>
  <c r="Y986" i="4"/>
  <c r="Y983" i="4"/>
  <c r="Y980" i="4"/>
  <c r="Y978" i="4"/>
  <c r="Y975" i="4"/>
  <c r="Y974" i="4"/>
  <c r="Y971" i="4"/>
  <c r="Y970" i="4"/>
  <c r="Y969" i="4"/>
  <c r="Y968" i="4"/>
  <c r="Y967" i="4"/>
  <c r="Y966" i="4"/>
  <c r="Y963" i="4"/>
  <c r="Y960" i="4"/>
  <c r="Y958" i="4"/>
  <c r="Y955" i="4"/>
  <c r="Y954" i="4"/>
  <c r="Y951" i="4"/>
  <c r="Y950" i="4"/>
  <c r="Y949" i="4"/>
  <c r="Y948" i="4"/>
  <c r="Y947" i="4"/>
  <c r="Y946" i="4"/>
  <c r="Y943" i="4"/>
  <c r="Y940" i="4"/>
  <c r="Y938" i="4"/>
  <c r="Y935" i="4"/>
  <c r="Y934" i="4"/>
  <c r="Y931" i="4"/>
  <c r="Y930" i="4"/>
  <c r="Y929" i="4"/>
  <c r="Y928" i="4"/>
  <c r="Y927" i="4"/>
  <c r="Y926" i="4"/>
  <c r="Y923" i="4"/>
  <c r="Y920" i="4"/>
  <c r="Y918" i="4"/>
  <c r="Y915" i="4"/>
  <c r="Y914" i="4"/>
  <c r="Y911" i="4"/>
  <c r="Y910" i="4"/>
  <c r="Y909" i="4"/>
  <c r="Y908" i="4"/>
  <c r="Y907" i="4"/>
  <c r="Y906" i="4"/>
  <c r="Y903" i="4"/>
  <c r="Y900" i="4"/>
  <c r="Y898" i="4"/>
  <c r="Y895" i="4"/>
  <c r="Y894" i="4"/>
  <c r="Y891" i="4"/>
  <c r="Y890" i="4"/>
  <c r="Y889" i="4"/>
  <c r="Y888" i="4"/>
  <c r="Y887" i="4"/>
  <c r="Y886" i="4"/>
  <c r="Y883" i="4"/>
  <c r="Y880" i="4"/>
  <c r="Y878" i="4"/>
  <c r="Y875" i="4"/>
  <c r="Y874" i="4"/>
  <c r="Y871" i="4"/>
  <c r="Y870" i="4"/>
  <c r="Y869" i="4"/>
  <c r="Y868" i="4"/>
  <c r="Y867" i="4"/>
  <c r="Y866" i="4"/>
  <c r="Y863" i="4"/>
  <c r="Y860" i="4"/>
  <c r="Y858" i="4"/>
  <c r="Y855" i="4"/>
  <c r="Y854" i="4"/>
  <c r="Y851" i="4"/>
  <c r="Y850" i="4"/>
  <c r="Y849" i="4"/>
  <c r="Y848" i="4"/>
  <c r="Y847" i="4"/>
  <c r="Y846" i="4"/>
  <c r="Y843" i="4"/>
  <c r="Y840" i="4"/>
  <c r="Y837" i="4"/>
  <c r="Y835" i="4"/>
  <c r="Y832" i="4"/>
  <c r="Y831" i="4"/>
  <c r="Y828" i="4"/>
  <c r="Y827" i="4"/>
  <c r="Y826" i="4"/>
  <c r="Y825" i="4"/>
  <c r="Y824" i="4"/>
  <c r="Y823" i="4"/>
  <c r="Y820" i="4"/>
  <c r="Y815" i="4"/>
  <c r="Y811" i="4"/>
  <c r="Y808" i="4"/>
  <c r="Y807" i="4"/>
  <c r="Y804" i="4"/>
  <c r="Y803" i="4"/>
  <c r="Y802" i="4"/>
  <c r="Y801" i="4"/>
  <c r="Y800" i="4"/>
  <c r="Y799" i="4"/>
  <c r="Y798" i="4"/>
  <c r="Y795" i="4"/>
  <c r="Y792" i="4"/>
  <c r="Y789" i="4"/>
  <c r="Y787" i="4"/>
  <c r="Y784" i="4"/>
  <c r="Y783" i="4"/>
  <c r="Y780" i="4"/>
  <c r="Y779" i="4"/>
  <c r="Y778" i="4"/>
  <c r="Y777" i="4"/>
  <c r="Y776" i="4"/>
  <c r="Y775" i="4"/>
  <c r="Y772" i="4"/>
  <c r="Y769" i="4"/>
  <c r="Y766" i="4"/>
  <c r="Y764" i="4"/>
  <c r="Y761" i="4"/>
  <c r="Y760" i="4"/>
  <c r="Y757" i="4"/>
  <c r="Y756" i="4"/>
  <c r="Y755" i="4"/>
  <c r="Y754" i="4"/>
  <c r="Y753" i="4"/>
  <c r="Y752" i="4"/>
  <c r="Y749" i="4"/>
  <c r="Y746" i="4"/>
  <c r="Y743" i="4"/>
  <c r="Y741" i="4"/>
  <c r="Y738" i="4"/>
  <c r="Y737" i="4"/>
  <c r="Y734" i="4"/>
  <c r="Y733" i="4"/>
  <c r="Y732" i="4"/>
  <c r="Y731" i="4"/>
  <c r="Y730" i="4"/>
  <c r="Y729" i="4"/>
  <c r="Y726" i="4"/>
  <c r="Y716" i="4"/>
  <c r="Y713" i="4"/>
  <c r="Y711" i="4"/>
  <c r="Y708" i="4"/>
  <c r="Y707" i="4"/>
  <c r="Y704" i="4"/>
  <c r="Y703" i="4"/>
  <c r="Y702" i="4"/>
  <c r="Y701" i="4"/>
  <c r="Y700" i="4"/>
  <c r="Y699" i="4"/>
  <c r="Y696" i="4"/>
  <c r="Y687" i="4"/>
  <c r="Y684" i="4"/>
  <c r="Y682" i="4"/>
  <c r="Y679" i="4"/>
  <c r="Y678" i="4"/>
  <c r="Y675" i="4"/>
  <c r="Y674" i="4"/>
  <c r="Y672" i="4"/>
  <c r="Y671" i="4"/>
  <c r="Y670" i="4"/>
  <c r="Y667" i="4"/>
  <c r="Y660" i="4"/>
  <c r="Y657" i="4"/>
  <c r="Y655" i="4"/>
  <c r="Y652" i="4"/>
  <c r="Y651" i="4"/>
  <c r="Y648" i="4"/>
  <c r="Y647" i="4"/>
  <c r="Y646" i="4"/>
  <c r="Y645" i="4"/>
  <c r="Y644" i="4"/>
  <c r="Y643" i="4"/>
  <c r="Y640" i="4"/>
  <c r="Y637" i="4"/>
  <c r="Y635" i="4"/>
  <c r="Y632" i="4"/>
  <c r="Y631" i="4"/>
  <c r="Y628" i="4"/>
  <c r="Y627" i="4"/>
  <c r="Y626" i="4"/>
  <c r="Y625" i="4"/>
  <c r="Y624" i="4"/>
  <c r="Y623" i="4"/>
  <c r="Y620" i="4"/>
  <c r="Y617" i="4"/>
  <c r="Y615" i="4"/>
  <c r="Y612" i="4"/>
  <c r="Y611" i="4"/>
  <c r="Y608" i="4"/>
  <c r="Y607" i="4"/>
  <c r="Y606" i="4"/>
  <c r="Y605" i="4"/>
  <c r="Y604" i="4"/>
  <c r="Y603" i="4"/>
  <c r="Y600" i="4"/>
  <c r="Y591" i="4"/>
  <c r="Y589" i="4"/>
  <c r="Y586" i="4"/>
  <c r="Y585" i="4"/>
  <c r="Y582" i="4"/>
  <c r="Y581" i="4"/>
  <c r="Y579" i="4"/>
  <c r="Y578" i="4"/>
  <c r="Y577" i="4"/>
  <c r="Y574" i="4"/>
  <c r="Y566" i="4"/>
  <c r="Y564" i="4"/>
  <c r="Y561" i="4"/>
  <c r="Y560" i="4"/>
  <c r="Y557" i="4"/>
  <c r="Y556" i="4"/>
  <c r="Y555" i="4"/>
  <c r="Y554" i="4"/>
  <c r="Y553" i="4"/>
  <c r="Y552" i="4"/>
  <c r="Y549" i="4"/>
  <c r="Y546" i="4"/>
  <c r="Y544" i="4"/>
  <c r="Y541" i="4"/>
  <c r="Y540" i="4"/>
  <c r="Y537" i="4"/>
  <c r="Y536" i="4"/>
  <c r="Y535" i="4"/>
  <c r="Y534" i="4"/>
  <c r="Y533" i="4"/>
  <c r="Y532" i="4"/>
  <c r="Y528" i="4"/>
  <c r="Y525" i="4"/>
  <c r="Y523" i="4"/>
  <c r="Y520" i="4"/>
  <c r="Y519" i="4"/>
  <c r="Y516" i="4"/>
  <c r="Y515" i="4"/>
  <c r="Y514" i="4"/>
  <c r="Y513" i="4"/>
  <c r="Y512" i="4"/>
  <c r="Y511" i="4"/>
  <c r="Y507" i="4"/>
  <c r="Y500" i="4"/>
  <c r="Y497" i="4"/>
  <c r="Y495" i="4"/>
  <c r="Y492" i="4"/>
  <c r="Y491" i="4"/>
  <c r="Y488" i="4"/>
  <c r="Y487" i="4"/>
  <c r="Y486" i="4"/>
  <c r="Y485" i="4"/>
  <c r="Y484" i="4"/>
  <c r="Y483" i="4"/>
  <c r="Y480" i="4"/>
  <c r="Y473" i="4"/>
  <c r="Y471" i="4"/>
  <c r="Y468" i="4"/>
  <c r="Y467" i="4"/>
  <c r="Y464" i="4"/>
  <c r="Y463" i="4"/>
  <c r="Y462" i="4"/>
  <c r="Y461" i="4"/>
  <c r="Y460" i="4"/>
  <c r="Y459" i="4"/>
  <c r="Y456" i="4"/>
  <c r="Y449" i="4"/>
  <c r="Y446" i="4"/>
  <c r="Y444" i="4"/>
  <c r="Y441" i="4"/>
  <c r="Y440" i="4"/>
  <c r="Y437" i="4"/>
  <c r="Y436" i="4"/>
  <c r="Y435" i="4"/>
  <c r="Y434" i="4"/>
  <c r="Y433" i="4"/>
  <c r="Y432" i="4"/>
  <c r="Y429" i="4"/>
  <c r="Y425" i="4"/>
  <c r="Y423" i="4"/>
  <c r="Y420" i="4"/>
  <c r="Y418" i="4"/>
  <c r="Y415" i="4"/>
  <c r="Y414" i="4"/>
  <c r="Y411" i="4"/>
  <c r="Y410" i="4"/>
  <c r="Y409" i="4"/>
  <c r="Y408" i="4"/>
  <c r="Y407" i="4"/>
  <c r="Y406" i="4"/>
  <c r="Y403" i="4"/>
  <c r="Y399" i="4"/>
  <c r="Y397" i="4"/>
  <c r="Y394" i="4"/>
  <c r="Y392" i="4"/>
  <c r="Y389" i="4"/>
  <c r="Y388" i="4"/>
  <c r="Y385" i="4"/>
  <c r="Y384" i="4"/>
  <c r="Y383" i="4"/>
  <c r="Y382" i="4"/>
  <c r="Y381" i="4"/>
  <c r="Y380" i="4"/>
  <c r="Y377" i="4"/>
  <c r="Y373" i="4"/>
  <c r="Y371" i="4"/>
  <c r="Y368" i="4"/>
  <c r="Y366" i="4"/>
  <c r="Y363" i="4"/>
  <c r="Y362" i="4"/>
  <c r="Y359" i="4"/>
  <c r="Y358" i="4"/>
  <c r="Y357" i="4"/>
  <c r="Y356" i="4"/>
  <c r="Y355" i="4"/>
  <c r="Y354" i="4"/>
  <c r="Y351" i="4"/>
  <c r="Y347" i="4"/>
  <c r="Y345" i="4"/>
  <c r="Y343" i="4"/>
  <c r="Y340" i="4"/>
  <c r="Y339" i="4"/>
  <c r="Y336" i="4"/>
  <c r="Y335" i="4"/>
  <c r="Y334" i="4"/>
  <c r="Y333" i="4"/>
  <c r="Y332" i="4"/>
  <c r="Y331" i="4"/>
  <c r="Y328" i="4"/>
  <c r="Y324" i="4"/>
  <c r="Y322" i="4"/>
  <c r="Y319" i="4"/>
  <c r="Y317" i="4"/>
  <c r="Y314" i="4"/>
  <c r="Y313" i="4"/>
  <c r="Y310" i="4"/>
  <c r="Y309" i="4"/>
  <c r="Y308" i="4"/>
  <c r="Y307" i="4"/>
  <c r="Y306" i="4"/>
  <c r="Y305" i="4"/>
  <c r="Y302" i="4"/>
  <c r="Y299" i="4"/>
  <c r="Y296" i="4"/>
  <c r="Y294" i="4"/>
  <c r="Y291" i="4"/>
  <c r="Y290" i="4"/>
  <c r="Y287" i="4"/>
  <c r="Y286" i="4"/>
  <c r="Y285" i="4"/>
  <c r="Y284" i="4"/>
  <c r="Y283" i="4"/>
  <c r="Y282" i="4"/>
  <c r="Y279" i="4"/>
  <c r="Y276" i="4"/>
  <c r="Y273" i="4"/>
  <c r="Y271" i="4"/>
  <c r="Y268" i="4"/>
  <c r="Y267" i="4"/>
  <c r="Y264" i="4"/>
  <c r="Y263" i="4"/>
  <c r="Y262" i="4"/>
  <c r="Y261" i="4"/>
  <c r="Y260" i="4"/>
  <c r="Y259" i="4"/>
  <c r="Y256" i="4"/>
  <c r="Y253" i="4"/>
  <c r="Y250" i="4"/>
  <c r="Y248" i="4"/>
  <c r="Y245" i="4"/>
  <c r="Y244" i="4"/>
  <c r="Y243" i="4"/>
  <c r="Y240" i="4"/>
  <c r="Y239" i="4"/>
  <c r="Y238" i="4"/>
  <c r="Y237" i="4"/>
  <c r="Y236" i="4"/>
  <c r="Y235" i="4"/>
  <c r="Y232" i="4"/>
  <c r="Y229" i="4"/>
  <c r="Y226" i="4"/>
  <c r="Y224" i="4"/>
  <c r="Y221" i="4"/>
  <c r="Y220" i="4"/>
  <c r="Y219" i="4"/>
  <c r="Y216" i="4"/>
  <c r="Y215" i="4"/>
  <c r="Y214" i="4"/>
  <c r="Y213" i="4"/>
  <c r="Y212" i="4"/>
  <c r="Y211" i="4"/>
  <c r="Y208" i="4"/>
  <c r="Y205" i="4"/>
  <c r="Y202" i="4"/>
  <c r="Y200" i="4"/>
  <c r="Y197" i="4"/>
  <c r="Y196" i="4"/>
  <c r="Y193" i="4"/>
  <c r="Y192" i="4"/>
  <c r="Y191" i="4"/>
  <c r="Y190" i="4"/>
  <c r="Y189" i="4"/>
  <c r="Y188" i="4"/>
  <c r="Y185" i="4"/>
  <c r="Y182" i="4"/>
  <c r="Y179" i="4"/>
  <c r="Y177" i="4"/>
  <c r="Y174" i="4"/>
  <c r="Y173" i="4"/>
  <c r="Y170" i="4"/>
  <c r="Y169" i="4"/>
  <c r="Y168" i="4"/>
  <c r="Y167" i="4"/>
  <c r="Y166" i="4"/>
  <c r="Y165" i="4"/>
  <c r="Y162" i="4"/>
  <c r="Y159" i="4"/>
  <c r="Y156" i="4"/>
  <c r="Y154" i="4"/>
  <c r="Y151" i="4"/>
  <c r="Y150" i="4"/>
  <c r="Y147" i="4"/>
  <c r="Y146" i="4"/>
  <c r="Y145" i="4"/>
  <c r="Y144" i="4"/>
  <c r="Y143" i="4"/>
  <c r="Y142" i="4"/>
  <c r="Y139" i="4"/>
  <c r="Y135" i="4"/>
  <c r="Y133" i="4"/>
  <c r="Y129" i="4"/>
  <c r="Y125" i="4"/>
  <c r="Y122" i="4"/>
  <c r="Y121" i="4"/>
  <c r="Y118" i="4"/>
  <c r="Y117" i="4"/>
  <c r="Y116" i="4"/>
  <c r="Y115" i="4"/>
  <c r="Y114" i="4"/>
  <c r="Y113" i="4"/>
  <c r="Y110" i="4"/>
  <c r="Y106" i="4"/>
  <c r="Y104" i="4"/>
  <c r="Y100" i="4"/>
  <c r="Y96" i="4"/>
  <c r="Y93" i="4"/>
  <c r="Y92" i="4"/>
  <c r="Y89" i="4"/>
  <c r="Y88" i="4"/>
  <c r="Y87" i="4"/>
  <c r="Y86" i="4"/>
  <c r="Y85" i="4"/>
  <c r="Y84" i="4"/>
  <c r="Y81" i="4"/>
  <c r="Y78" i="4"/>
  <c r="Y74" i="4"/>
  <c r="Y70" i="4"/>
  <c r="Y67" i="4"/>
  <c r="Y66" i="4"/>
  <c r="Y63" i="4"/>
  <c r="Y62" i="4"/>
  <c r="Y61" i="4"/>
  <c r="Y60" i="4"/>
  <c r="Y59" i="4"/>
  <c r="Y58" i="4"/>
  <c r="Y55" i="4"/>
  <c r="Y52" i="4"/>
  <c r="Y48" i="4"/>
  <c r="Y44" i="4"/>
  <c r="Y41" i="4"/>
  <c r="Y40" i="4"/>
  <c r="Y37" i="4"/>
  <c r="Y36" i="4"/>
  <c r="Y35" i="4"/>
  <c r="Y34" i="4"/>
  <c r="Y33" i="4"/>
  <c r="Y32" i="4"/>
  <c r="Y29" i="4"/>
  <c r="Y26" i="4"/>
  <c r="Y22" i="4"/>
  <c r="Y18" i="4"/>
  <c r="Y15" i="4"/>
  <c r="Y14" i="4"/>
  <c r="Y11" i="4"/>
  <c r="Y10" i="4"/>
  <c r="Y9" i="4"/>
  <c r="Y8" i="4"/>
  <c r="Y7" i="4"/>
  <c r="Y6" i="4"/>
  <c r="W837" i="4"/>
  <c r="V789" i="4"/>
  <c r="W766" i="4"/>
  <c r="W743" i="4"/>
  <c r="W713" i="4"/>
  <c r="W684" i="4"/>
  <c r="W497" i="4"/>
  <c r="W495" i="4"/>
  <c r="V495" i="4"/>
  <c r="W471" i="4"/>
  <c r="V471" i="4"/>
  <c r="V446" i="4"/>
  <c r="W444" i="4"/>
  <c r="H27" i="7" s="1"/>
  <c r="V444" i="4"/>
  <c r="W420" i="4"/>
  <c r="W418" i="4"/>
  <c r="V418" i="4"/>
  <c r="V394" i="4"/>
  <c r="W368" i="4"/>
  <c r="V319" i="4"/>
  <c r="W296" i="4"/>
  <c r="W294" i="4"/>
  <c r="V294" i="4"/>
  <c r="W635" i="4"/>
  <c r="V635" i="4"/>
  <c r="W615" i="4"/>
  <c r="V615" i="4"/>
  <c r="W589" i="4"/>
  <c r="V589" i="4"/>
  <c r="Z589" i="4" s="1"/>
  <c r="W564" i="4"/>
  <c r="V564" i="4"/>
  <c r="W544" i="4"/>
  <c r="AC544" i="4" s="1"/>
  <c r="V544" i="4"/>
  <c r="W523" i="4"/>
  <c r="O27" i="7" s="1"/>
  <c r="V523" i="4"/>
  <c r="W1140" i="4"/>
  <c r="V1140" i="4"/>
  <c r="W1120" i="4"/>
  <c r="V1120" i="4"/>
  <c r="W1098" i="4"/>
  <c r="V1098" i="4"/>
  <c r="W1078" i="4"/>
  <c r="V1078" i="4"/>
  <c r="W1058" i="4"/>
  <c r="V1058" i="4"/>
  <c r="W1038" i="4"/>
  <c r="V1038" i="4"/>
  <c r="W1018" i="4"/>
  <c r="V1018" i="4"/>
  <c r="W998" i="4"/>
  <c r="V998" i="4"/>
  <c r="W978" i="4"/>
  <c r="V978" i="4"/>
  <c r="W958" i="4"/>
  <c r="V958" i="4"/>
  <c r="W938" i="4"/>
  <c r="V938" i="4"/>
  <c r="W918" i="4"/>
  <c r="V918" i="4"/>
  <c r="W898" i="4"/>
  <c r="V898" i="4"/>
  <c r="W878" i="4"/>
  <c r="V878" i="4"/>
  <c r="W858" i="4"/>
  <c r="V858" i="4"/>
  <c r="W835" i="4"/>
  <c r="V835" i="4"/>
  <c r="W811" i="4"/>
  <c r="V811" i="4"/>
  <c r="W787" i="4"/>
  <c r="V787" i="4"/>
  <c r="W764" i="4"/>
  <c r="V764" i="4"/>
  <c r="W741" i="4"/>
  <c r="V741" i="4"/>
  <c r="W711" i="4"/>
  <c r="V711" i="4"/>
  <c r="W682" i="4"/>
  <c r="V682" i="4"/>
  <c r="W655" i="4"/>
  <c r="V655" i="4"/>
  <c r="W392" i="4"/>
  <c r="E27" i="7" s="1"/>
  <c r="V392" i="4"/>
  <c r="W366" i="4"/>
  <c r="V366" i="4"/>
  <c r="W343" i="4"/>
  <c r="V343" i="4"/>
  <c r="W317" i="4"/>
  <c r="F27" i="7" s="1"/>
  <c r="V317" i="4"/>
  <c r="W271" i="4"/>
  <c r="V271" i="4"/>
  <c r="W248" i="4"/>
  <c r="V248" i="4"/>
  <c r="W224" i="4"/>
  <c r="C27" i="7" s="1"/>
  <c r="V224" i="4"/>
  <c r="W200" i="4"/>
  <c r="V200" i="4"/>
  <c r="W177" i="4"/>
  <c r="V177" i="4"/>
  <c r="W154" i="4"/>
  <c r="V154" i="4"/>
  <c r="W125" i="4"/>
  <c r="V125" i="4"/>
  <c r="W96" i="4"/>
  <c r="K27" i="7" s="1"/>
  <c r="V96" i="4"/>
  <c r="W70" i="4"/>
  <c r="V70" i="4"/>
  <c r="W44" i="4"/>
  <c r="V44" i="4"/>
  <c r="W273" i="4"/>
  <c r="W250" i="4"/>
  <c r="W226" i="4"/>
  <c r="C28" i="7" s="1"/>
  <c r="W202" i="4"/>
  <c r="L28" i="7" s="1"/>
  <c r="W179" i="4"/>
  <c r="W156" i="4"/>
  <c r="J28" i="7" s="1"/>
  <c r="V129" i="4"/>
  <c r="W100" i="4"/>
  <c r="K28" i="7" s="1"/>
  <c r="V74" i="4"/>
  <c r="W48" i="4"/>
  <c r="W22" i="4"/>
  <c r="M28" i="7" s="1"/>
  <c r="W425" i="4"/>
  <c r="V425" i="4"/>
  <c r="W399" i="4"/>
  <c r="E20" i="7" s="1"/>
  <c r="V399" i="4"/>
  <c r="W373" i="4"/>
  <c r="V373" i="4"/>
  <c r="W347" i="4"/>
  <c r="V347" i="4"/>
  <c r="W324" i="4"/>
  <c r="F20" i="7" s="1"/>
  <c r="V324" i="4"/>
  <c r="W135" i="4"/>
  <c r="V135" i="4"/>
  <c r="AC154" i="4" l="1"/>
  <c r="J27" i="7"/>
  <c r="AC200" i="4"/>
  <c r="L27" i="7"/>
  <c r="AC1120" i="4"/>
  <c r="Z154" i="4"/>
  <c r="Z200" i="4"/>
  <c r="Z129" i="4"/>
  <c r="AC655" i="4"/>
  <c r="AC978" i="4"/>
  <c r="AC1058" i="4"/>
  <c r="Z615" i="4"/>
  <c r="AC202" i="4"/>
  <c r="Z471" i="4"/>
  <c r="Z564" i="4"/>
  <c r="AC418" i="4"/>
  <c r="AC858" i="4"/>
  <c r="AC425" i="4"/>
  <c r="AC878" i="4"/>
  <c r="AC615" i="4"/>
  <c r="Z789" i="4"/>
  <c r="Z177" i="4"/>
  <c r="Z392" i="4"/>
  <c r="Z425" i="4"/>
  <c r="AC317" i="4"/>
  <c r="AC497" i="4"/>
  <c r="Z544" i="4"/>
  <c r="Z635" i="4"/>
  <c r="Z224" i="4"/>
  <c r="Z324" i="4"/>
  <c r="Z835" i="4"/>
  <c r="AC100" i="4"/>
  <c r="AC1018" i="4"/>
  <c r="Z70" i="4"/>
  <c r="Z271" i="4"/>
  <c r="Z294" i="4"/>
  <c r="Z373" i="4"/>
  <c r="Z495" i="4"/>
  <c r="Z523" i="4"/>
  <c r="AC296" i="4"/>
  <c r="AC743" i="4"/>
  <c r="AC1078" i="4"/>
  <c r="Z764" i="4"/>
  <c r="Z682" i="4"/>
  <c r="Z741" i="4"/>
  <c r="Z787" i="4"/>
  <c r="Z898" i="4"/>
  <c r="Z978" i="4"/>
  <c r="Z1058" i="4"/>
  <c r="Z1120" i="4"/>
  <c r="AC392" i="4"/>
  <c r="AC373" i="4"/>
  <c r="AC787" i="4"/>
  <c r="Z655" i="4"/>
  <c r="Z711" i="4"/>
  <c r="Z811" i="4"/>
  <c r="Z347" i="4"/>
  <c r="Z394" i="4"/>
  <c r="Z418" i="4"/>
  <c r="Z858" i="4"/>
  <c r="Z938" i="4"/>
  <c r="AC343" i="4"/>
  <c r="AC523" i="4"/>
  <c r="AC564" i="4"/>
  <c r="AC938" i="4"/>
  <c r="Z44" i="4"/>
  <c r="Z96" i="4"/>
  <c r="Z135" i="4"/>
  <c r="Z248" i="4"/>
  <c r="Z317" i="4"/>
  <c r="Z444" i="4"/>
  <c r="AC96" i="4"/>
  <c r="AC248" i="4"/>
  <c r="AC324" i="4"/>
  <c r="AC399" i="4"/>
  <c r="AC471" i="4"/>
  <c r="AC1038" i="4"/>
  <c r="Z1018" i="4"/>
  <c r="AC44" i="4"/>
  <c r="AC135" i="4"/>
  <c r="AC224" i="4"/>
  <c r="AC271" i="4"/>
  <c r="AC444" i="4"/>
  <c r="AC589" i="4"/>
  <c r="AC711" i="4"/>
  <c r="AC811" i="4"/>
  <c r="AC1140" i="4"/>
  <c r="AC766" i="4"/>
  <c r="Z74" i="4"/>
  <c r="Z125" i="4"/>
  <c r="Z319" i="4"/>
  <c r="Z343" i="4"/>
  <c r="Z366" i="4"/>
  <c r="Z399" i="4"/>
  <c r="Z446" i="4"/>
  <c r="Z918" i="4"/>
  <c r="Z998" i="4"/>
  <c r="Z1078" i="4"/>
  <c r="Z1140" i="4"/>
  <c r="AC22" i="4"/>
  <c r="AC48" i="4"/>
  <c r="AC179" i="4"/>
  <c r="AC226" i="4"/>
  <c r="AC273" i="4"/>
  <c r="AC347" i="4"/>
  <c r="AC368" i="4"/>
  <c r="AC764" i="4"/>
  <c r="AC918" i="4"/>
  <c r="AC1098" i="4"/>
  <c r="Z878" i="4"/>
  <c r="Z958" i="4"/>
  <c r="Z1038" i="4"/>
  <c r="Z1098" i="4"/>
  <c r="AC70" i="4"/>
  <c r="AC125" i="4"/>
  <c r="AC156" i="4"/>
  <c r="AC177" i="4"/>
  <c r="AC250" i="4"/>
  <c r="AC294" i="4"/>
  <c r="AC366" i="4"/>
  <c r="AC420" i="4"/>
  <c r="AC635" i="4"/>
  <c r="AC682" i="4"/>
  <c r="AC713" i="4"/>
  <c r="AC835" i="4"/>
  <c r="AC898" i="4"/>
  <c r="AC958" i="4"/>
  <c r="AC495" i="4"/>
  <c r="AC684" i="4"/>
  <c r="AC741" i="4"/>
  <c r="AC837" i="4"/>
  <c r="AC998" i="4"/>
  <c r="W789" i="4"/>
  <c r="AC789" i="4" s="1"/>
  <c r="V837" i="4"/>
  <c r="Z837" i="4" s="1"/>
  <c r="V743" i="4"/>
  <c r="Z743" i="4" s="1"/>
  <c r="V713" i="4"/>
  <c r="Z713" i="4" s="1"/>
  <c r="V657" i="4"/>
  <c r="Z657" i="4" s="1"/>
  <c r="W657" i="4"/>
  <c r="AC657" i="4" s="1"/>
  <c r="V766" i="4"/>
  <c r="Z766" i="4" s="1"/>
  <c r="V684" i="4"/>
  <c r="Z684" i="4" s="1"/>
  <c r="W319" i="4"/>
  <c r="V497" i="4"/>
  <c r="Z497" i="4" s="1"/>
  <c r="W446" i="4"/>
  <c r="V420" i="4"/>
  <c r="Z420" i="4" s="1"/>
  <c r="W394" i="4"/>
  <c r="V368" i="4"/>
  <c r="Z368" i="4" s="1"/>
  <c r="V296" i="4"/>
  <c r="Z296" i="4" s="1"/>
  <c r="V179" i="4"/>
  <c r="Z179" i="4" s="1"/>
  <c r="V226" i="4"/>
  <c r="V273" i="4"/>
  <c r="Z273" i="4" s="1"/>
  <c r="W74" i="4"/>
  <c r="AC74" i="4" s="1"/>
  <c r="W129" i="4"/>
  <c r="AC129" i="4" s="1"/>
  <c r="V48" i="4"/>
  <c r="Z48" i="4" s="1"/>
  <c r="V100" i="4"/>
  <c r="V156" i="4"/>
  <c r="V202" i="4"/>
  <c r="V250" i="4"/>
  <c r="Z250" i="4" s="1"/>
  <c r="V22" i="4"/>
  <c r="AC394" i="4" l="1"/>
  <c r="E28" i="7"/>
  <c r="AC319" i="4"/>
  <c r="F28" i="7"/>
  <c r="AC446" i="4"/>
  <c r="H28" i="7"/>
  <c r="Z22" i="4"/>
  <c r="Z202" i="4"/>
  <c r="Z100" i="4"/>
  <c r="Z156" i="4"/>
  <c r="Z226" i="4"/>
  <c r="W106" i="4" l="1"/>
  <c r="V106" i="4"/>
  <c r="W632" i="4"/>
  <c r="AC632" i="4" s="1"/>
  <c r="V632" i="4"/>
  <c r="Z632" i="4" s="1"/>
  <c r="W612" i="4"/>
  <c r="AC612" i="4" s="1"/>
  <c r="V612" i="4"/>
  <c r="Z612" i="4" s="1"/>
  <c r="W586" i="4"/>
  <c r="AC586" i="4" s="1"/>
  <c r="V586" i="4"/>
  <c r="Z586" i="4" s="1"/>
  <c r="W561" i="4"/>
  <c r="AC561" i="4" s="1"/>
  <c r="V561" i="4"/>
  <c r="Z561" i="4" s="1"/>
  <c r="W541" i="4"/>
  <c r="AC541" i="4" s="1"/>
  <c r="V541" i="4"/>
  <c r="Z541" i="4" s="1"/>
  <c r="W520" i="4"/>
  <c r="V520" i="4"/>
  <c r="W628" i="4"/>
  <c r="AC628" i="4" s="1"/>
  <c r="V628" i="4"/>
  <c r="Z628" i="4" s="1"/>
  <c r="W608" i="4"/>
  <c r="AC608" i="4" s="1"/>
  <c r="V608" i="4"/>
  <c r="Z608" i="4" s="1"/>
  <c r="W582" i="4"/>
  <c r="AC582" i="4" s="1"/>
  <c r="V582" i="4"/>
  <c r="Z582" i="4" s="1"/>
  <c r="W557" i="4"/>
  <c r="AC557" i="4" s="1"/>
  <c r="V557" i="4"/>
  <c r="Z557" i="4" s="1"/>
  <c r="W537" i="4"/>
  <c r="AC537" i="4" s="1"/>
  <c r="V537" i="4"/>
  <c r="Z537" i="4" s="1"/>
  <c r="W516" i="4"/>
  <c r="V516" i="4"/>
  <c r="W631" i="4"/>
  <c r="AC631" i="4" s="1"/>
  <c r="V631" i="4"/>
  <c r="Z631" i="4" s="1"/>
  <c r="W611" i="4"/>
  <c r="AC611" i="4" s="1"/>
  <c r="V611" i="4"/>
  <c r="Z611" i="4" s="1"/>
  <c r="W585" i="4"/>
  <c r="AC585" i="4" s="1"/>
  <c r="V585" i="4"/>
  <c r="Z585" i="4" s="1"/>
  <c r="W560" i="4"/>
  <c r="AC560" i="4" s="1"/>
  <c r="V560" i="4"/>
  <c r="Z560" i="4" s="1"/>
  <c r="W540" i="4"/>
  <c r="AC540" i="4" s="1"/>
  <c r="V540" i="4"/>
  <c r="Z540" i="4" s="1"/>
  <c r="W519" i="4"/>
  <c r="V519" i="4"/>
  <c r="W244" i="4"/>
  <c r="AC244" i="4" s="1"/>
  <c r="V244" i="4"/>
  <c r="Z244" i="4" s="1"/>
  <c r="W243" i="4"/>
  <c r="AC243" i="4" s="1"/>
  <c r="V243" i="4"/>
  <c r="Z243" i="4" s="1"/>
  <c r="W220" i="4"/>
  <c r="V220" i="4"/>
  <c r="W18" i="4"/>
  <c r="V18" i="4"/>
  <c r="W625" i="4"/>
  <c r="AC625" i="4" s="1"/>
  <c r="V625" i="4"/>
  <c r="Z625" i="4" s="1"/>
  <c r="W605" i="4"/>
  <c r="AC605" i="4" s="1"/>
  <c r="V605" i="4"/>
  <c r="Z605" i="4" s="1"/>
  <c r="W579" i="4"/>
  <c r="AC579" i="4" s="1"/>
  <c r="V579" i="4"/>
  <c r="Z579" i="4" s="1"/>
  <c r="W554" i="4"/>
  <c r="AC554" i="4" s="1"/>
  <c r="V554" i="4"/>
  <c r="Z554" i="4" s="1"/>
  <c r="W534" i="4"/>
  <c r="AC534" i="4" s="1"/>
  <c r="V534" i="4"/>
  <c r="Z534" i="4" s="1"/>
  <c r="W513" i="4"/>
  <c r="V513" i="4"/>
  <c r="V801" i="4"/>
  <c r="Z801" i="4" s="1"/>
  <c r="W801" i="4"/>
  <c r="AC801" i="4" s="1"/>
  <c r="V825" i="4"/>
  <c r="Z825" i="4" s="1"/>
  <c r="W825" i="4"/>
  <c r="AC825" i="4" s="1"/>
  <c r="V777" i="4"/>
  <c r="Z777" i="4" s="1"/>
  <c r="W777" i="4"/>
  <c r="AC777" i="4" s="1"/>
  <c r="W627" i="4"/>
  <c r="AC627" i="4" s="1"/>
  <c r="V627" i="4"/>
  <c r="Z627" i="4" s="1"/>
  <c r="W607" i="4"/>
  <c r="AC607" i="4" s="1"/>
  <c r="V607" i="4"/>
  <c r="Z607" i="4" s="1"/>
  <c r="W581" i="4"/>
  <c r="AC581" i="4" s="1"/>
  <c r="V581" i="4"/>
  <c r="Z581" i="4" s="1"/>
  <c r="W556" i="4"/>
  <c r="AC556" i="4" s="1"/>
  <c r="V556" i="4"/>
  <c r="Z556" i="4" s="1"/>
  <c r="W536" i="4"/>
  <c r="AC536" i="4" s="1"/>
  <c r="V536" i="4"/>
  <c r="Z536" i="4" s="1"/>
  <c r="W515" i="4"/>
  <c r="V515" i="4"/>
  <c r="W624" i="4"/>
  <c r="AC624" i="4" s="1"/>
  <c r="V624" i="4"/>
  <c r="Z624" i="4" s="1"/>
  <c r="W604" i="4"/>
  <c r="AC604" i="4" s="1"/>
  <c r="V604" i="4"/>
  <c r="Z604" i="4" s="1"/>
  <c r="W578" i="4"/>
  <c r="AC578" i="4" s="1"/>
  <c r="V578" i="4"/>
  <c r="Z578" i="4" s="1"/>
  <c r="W553" i="4"/>
  <c r="AC553" i="4" s="1"/>
  <c r="V553" i="4"/>
  <c r="Z553" i="4" s="1"/>
  <c r="W533" i="4"/>
  <c r="AC533" i="4" s="1"/>
  <c r="V533" i="4"/>
  <c r="Z533" i="4" s="1"/>
  <c r="W512" i="4"/>
  <c r="V512" i="4"/>
  <c r="W626" i="4"/>
  <c r="AC626" i="4" s="1"/>
  <c r="W606" i="4"/>
  <c r="AC606" i="4" s="1"/>
  <c r="W555" i="4"/>
  <c r="AC555" i="4" s="1"/>
  <c r="W535" i="4"/>
  <c r="AC535" i="4" s="1"/>
  <c r="W514" i="4"/>
  <c r="V626" i="4"/>
  <c r="Z626" i="4" s="1"/>
  <c r="V606" i="4"/>
  <c r="Z606" i="4" s="1"/>
  <c r="V555" i="4"/>
  <c r="Z555" i="4" s="1"/>
  <c r="V535" i="4"/>
  <c r="Z535" i="4" s="1"/>
  <c r="V514" i="4"/>
  <c r="W702" i="4"/>
  <c r="AC702" i="4" s="1"/>
  <c r="V702" i="4"/>
  <c r="Z702" i="4" s="1"/>
  <c r="W637" i="4"/>
  <c r="AC637" i="4" s="1"/>
  <c r="V637" i="4"/>
  <c r="Z637" i="4" s="1"/>
  <c r="W617" i="4"/>
  <c r="AC617" i="4" s="1"/>
  <c r="V617" i="4"/>
  <c r="Z617" i="4" s="1"/>
  <c r="W591" i="4"/>
  <c r="AC591" i="4" s="1"/>
  <c r="V591" i="4"/>
  <c r="Z591" i="4" s="1"/>
  <c r="W566" i="4"/>
  <c r="AC566" i="4" s="1"/>
  <c r="V566" i="4"/>
  <c r="Z566" i="4" s="1"/>
  <c r="W546" i="4"/>
  <c r="AC546" i="4" s="1"/>
  <c r="V546" i="4"/>
  <c r="Z546" i="4" s="1"/>
  <c r="W525" i="4"/>
  <c r="AC525" i="4" s="1"/>
  <c r="V525" i="4"/>
  <c r="Z525" i="4" s="1"/>
  <c r="W1142" i="4"/>
  <c r="AC1142" i="4" s="1"/>
  <c r="V1142" i="4"/>
  <c r="Z1142" i="4" s="1"/>
  <c r="W1122" i="4"/>
  <c r="AC1122" i="4" s="1"/>
  <c r="V1122" i="4"/>
  <c r="Z1122" i="4" s="1"/>
  <c r="W1102" i="4"/>
  <c r="AC1102" i="4" s="1"/>
  <c r="V1102" i="4"/>
  <c r="Z1102" i="4" s="1"/>
  <c r="W1080" i="4"/>
  <c r="AC1080" i="4" s="1"/>
  <c r="V1080" i="4"/>
  <c r="Z1080" i="4" s="1"/>
  <c r="W1060" i="4"/>
  <c r="AC1060" i="4" s="1"/>
  <c r="V1060" i="4"/>
  <c r="Z1060" i="4" s="1"/>
  <c r="W1040" i="4"/>
  <c r="AC1040" i="4" s="1"/>
  <c r="V1040" i="4"/>
  <c r="Z1040" i="4" s="1"/>
  <c r="W1020" i="4"/>
  <c r="AC1020" i="4" s="1"/>
  <c r="V1020" i="4"/>
  <c r="Z1020" i="4" s="1"/>
  <c r="W1000" i="4"/>
  <c r="AC1000" i="4" s="1"/>
  <c r="V1000" i="4"/>
  <c r="Z1000" i="4" s="1"/>
  <c r="W980" i="4"/>
  <c r="AC980" i="4" s="1"/>
  <c r="V980" i="4"/>
  <c r="Z980" i="4" s="1"/>
  <c r="W960" i="4"/>
  <c r="AC960" i="4" s="1"/>
  <c r="V960" i="4"/>
  <c r="Z960" i="4" s="1"/>
  <c r="W940" i="4"/>
  <c r="AC940" i="4" s="1"/>
  <c r="V940" i="4"/>
  <c r="Z940" i="4" s="1"/>
  <c r="W920" i="4"/>
  <c r="AC920" i="4" s="1"/>
  <c r="V920" i="4"/>
  <c r="Z920" i="4" s="1"/>
  <c r="W900" i="4"/>
  <c r="AC900" i="4" s="1"/>
  <c r="V900" i="4"/>
  <c r="Z900" i="4" s="1"/>
  <c r="W880" i="4"/>
  <c r="AC880" i="4" s="1"/>
  <c r="V880" i="4"/>
  <c r="Z880" i="4" s="1"/>
  <c r="W860" i="4"/>
  <c r="AC860" i="4" s="1"/>
  <c r="V860" i="4"/>
  <c r="Z860" i="4" s="1"/>
  <c r="W840" i="4"/>
  <c r="AC840" i="4" s="1"/>
  <c r="V840" i="4"/>
  <c r="Z840" i="4" s="1"/>
  <c r="W815" i="4"/>
  <c r="AC815" i="4" s="1"/>
  <c r="V815" i="4"/>
  <c r="Z815" i="4" s="1"/>
  <c r="W792" i="4"/>
  <c r="AC792" i="4" s="1"/>
  <c r="V792" i="4"/>
  <c r="Z792" i="4" s="1"/>
  <c r="W769" i="4"/>
  <c r="AC769" i="4" s="1"/>
  <c r="V769" i="4"/>
  <c r="Z769" i="4" s="1"/>
  <c r="W746" i="4"/>
  <c r="AC746" i="4" s="1"/>
  <c r="V746" i="4"/>
  <c r="Z746" i="4" s="1"/>
  <c r="W716" i="4"/>
  <c r="AC716" i="4" s="1"/>
  <c r="V716" i="4"/>
  <c r="Z716" i="4" s="1"/>
  <c r="W687" i="4"/>
  <c r="AC687" i="4" s="1"/>
  <c r="V687" i="4"/>
  <c r="Z687" i="4" s="1"/>
  <c r="W660" i="4"/>
  <c r="AC660" i="4" s="1"/>
  <c r="V660" i="4"/>
  <c r="Z660" i="4" s="1"/>
  <c r="AC500" i="4"/>
  <c r="Z500" i="4"/>
  <c r="W473" i="4"/>
  <c r="AC473" i="4" s="1"/>
  <c r="V473" i="4"/>
  <c r="Z473" i="4" s="1"/>
  <c r="W449" i="4"/>
  <c r="V449" i="4"/>
  <c r="W423" i="4"/>
  <c r="AC423" i="4" s="1"/>
  <c r="V423" i="4"/>
  <c r="Z423" i="4" s="1"/>
  <c r="W397" i="4"/>
  <c r="V397" i="4"/>
  <c r="W371" i="4"/>
  <c r="AC371" i="4" s="1"/>
  <c r="V371" i="4"/>
  <c r="Z371" i="4" s="1"/>
  <c r="W345" i="4"/>
  <c r="AC345" i="4" s="1"/>
  <c r="V345" i="4"/>
  <c r="Z345" i="4" s="1"/>
  <c r="W322" i="4"/>
  <c r="V322" i="4"/>
  <c r="W299" i="4"/>
  <c r="AC299" i="4" s="1"/>
  <c r="V299" i="4"/>
  <c r="Z299" i="4" s="1"/>
  <c r="W276" i="4"/>
  <c r="V276" i="4"/>
  <c r="W253" i="4"/>
  <c r="AC253" i="4" s="1"/>
  <c r="V253" i="4"/>
  <c r="Z253" i="4" s="1"/>
  <c r="W229" i="4"/>
  <c r="V229" i="4"/>
  <c r="W205" i="4"/>
  <c r="AC205" i="4" s="1"/>
  <c r="V205" i="4"/>
  <c r="Z205" i="4" s="1"/>
  <c r="W182" i="4"/>
  <c r="AC182" i="4" s="1"/>
  <c r="V182" i="4"/>
  <c r="Z182" i="4" s="1"/>
  <c r="W159" i="4"/>
  <c r="V159" i="4"/>
  <c r="W133" i="4"/>
  <c r="AC133" i="4" s="1"/>
  <c r="V133" i="4"/>
  <c r="Z133" i="4" s="1"/>
  <c r="W104" i="4"/>
  <c r="V104" i="4"/>
  <c r="W78" i="4"/>
  <c r="AC78" i="4" s="1"/>
  <c r="V78" i="4"/>
  <c r="Z78" i="4" s="1"/>
  <c r="W52" i="4"/>
  <c r="V52" i="4"/>
  <c r="W26" i="4"/>
  <c r="AC26" i="4" s="1"/>
  <c r="V26" i="4"/>
  <c r="Z26" i="4" s="1"/>
  <c r="W623" i="4"/>
  <c r="AC623" i="4" s="1"/>
  <c r="W603" i="4"/>
  <c r="AC603" i="4" s="1"/>
  <c r="W577" i="4"/>
  <c r="AC577" i="4" s="1"/>
  <c r="W552" i="4"/>
  <c r="AC552" i="4" s="1"/>
  <c r="W532" i="4"/>
  <c r="AC532" i="4" s="1"/>
  <c r="W511" i="4"/>
  <c r="AC511" i="4" s="1"/>
  <c r="V623" i="4"/>
  <c r="Z623" i="4" s="1"/>
  <c r="V603" i="4"/>
  <c r="Z603" i="4" s="1"/>
  <c r="V577" i="4"/>
  <c r="Z577" i="4" s="1"/>
  <c r="V552" i="4"/>
  <c r="Z552" i="4" s="1"/>
  <c r="V532" i="4"/>
  <c r="Z532" i="4" s="1"/>
  <c r="V511" i="4"/>
  <c r="Z511" i="4" s="1"/>
  <c r="V3" i="4"/>
  <c r="V528" i="4"/>
  <c r="Z528" i="4" s="1"/>
  <c r="V507" i="4"/>
  <c r="V620" i="4"/>
  <c r="Z620" i="4" s="1"/>
  <c r="V600" i="4"/>
  <c r="Z600" i="4" s="1"/>
  <c r="V574" i="4"/>
  <c r="Z574" i="4" s="1"/>
  <c r="V549" i="4"/>
  <c r="Z549" i="4" s="1"/>
  <c r="AC52" i="4" l="1"/>
  <c r="M29" i="7"/>
  <c r="AC104" i="4"/>
  <c r="K29" i="7"/>
  <c r="AC159" i="4"/>
  <c r="J29" i="7"/>
  <c r="AC397" i="4"/>
  <c r="E29" i="7"/>
  <c r="AC449" i="4"/>
  <c r="H29" i="7"/>
  <c r="AC512" i="4"/>
  <c r="O18" i="7"/>
  <c r="AC515" i="4"/>
  <c r="O22" i="7"/>
  <c r="AC220" i="4"/>
  <c r="C26" i="7"/>
  <c r="Z512" i="4"/>
  <c r="AC229" i="4"/>
  <c r="C29" i="7"/>
  <c r="AC276" i="4"/>
  <c r="D29" i="7"/>
  <c r="AC322" i="4"/>
  <c r="F29" i="7"/>
  <c r="AC514" i="4"/>
  <c r="O21" i="7"/>
  <c r="AC513" i="4"/>
  <c r="O19" i="7"/>
  <c r="AC18" i="4"/>
  <c r="M27" i="7"/>
  <c r="AC519" i="4"/>
  <c r="O24" i="7"/>
  <c r="AC516" i="4"/>
  <c r="O23" i="7"/>
  <c r="AC520" i="4"/>
  <c r="O25" i="7"/>
  <c r="AC106" i="4"/>
  <c r="K20" i="7"/>
  <c r="Z513" i="4"/>
  <c r="Z515" i="4"/>
  <c r="Z516" i="4"/>
  <c r="Z514" i="4"/>
  <c r="Z507" i="4"/>
  <c r="Z519" i="4"/>
  <c r="Z520" i="4"/>
  <c r="Z18" i="4"/>
  <c r="Z52" i="4"/>
  <c r="Z106" i="4"/>
  <c r="Z104" i="4"/>
  <c r="Z159" i="4"/>
  <c r="Z449" i="4"/>
  <c r="Z322" i="4"/>
  <c r="Z397" i="4"/>
  <c r="Z276" i="4"/>
  <c r="Z229" i="4"/>
  <c r="Z220" i="4"/>
  <c r="W1137" i="4" l="1"/>
  <c r="AC1137" i="4" s="1"/>
  <c r="V1137" i="4"/>
  <c r="Z1137" i="4" s="1"/>
  <c r="W1136" i="4"/>
  <c r="AC1136" i="4" s="1"/>
  <c r="V1136" i="4"/>
  <c r="Z1136" i="4" s="1"/>
  <c r="W1133" i="4"/>
  <c r="AC1133" i="4" s="1"/>
  <c r="V1133" i="4"/>
  <c r="Z1133" i="4" s="1"/>
  <c r="W1132" i="4"/>
  <c r="AC1132" i="4" s="1"/>
  <c r="V1132" i="4"/>
  <c r="Z1132" i="4" s="1"/>
  <c r="W1131" i="4"/>
  <c r="AC1131" i="4" s="1"/>
  <c r="V1131" i="4"/>
  <c r="Z1131" i="4" s="1"/>
  <c r="W1130" i="4"/>
  <c r="AC1130" i="4" s="1"/>
  <c r="V1130" i="4"/>
  <c r="Z1130" i="4" s="1"/>
  <c r="W1129" i="4"/>
  <c r="AC1129" i="4" s="1"/>
  <c r="V1129" i="4"/>
  <c r="Z1129" i="4" s="1"/>
  <c r="W1128" i="4"/>
  <c r="AC1128" i="4" s="1"/>
  <c r="V1128" i="4"/>
  <c r="Z1128" i="4" s="1"/>
  <c r="V1125" i="4"/>
  <c r="Z1125" i="4" s="1"/>
  <c r="Q1125" i="4"/>
  <c r="W1125" i="4" s="1"/>
  <c r="AC1125" i="4" s="1"/>
  <c r="W1117" i="4"/>
  <c r="AC1117" i="4" s="1"/>
  <c r="V1117" i="4"/>
  <c r="Z1117" i="4" s="1"/>
  <c r="W1116" i="4"/>
  <c r="AC1116" i="4" s="1"/>
  <c r="V1116" i="4"/>
  <c r="Z1116" i="4" s="1"/>
  <c r="W1113" i="4"/>
  <c r="AC1113" i="4" s="1"/>
  <c r="V1113" i="4"/>
  <c r="Z1113" i="4" s="1"/>
  <c r="W1112" i="4"/>
  <c r="AC1112" i="4" s="1"/>
  <c r="V1112" i="4"/>
  <c r="Z1112" i="4" s="1"/>
  <c r="W1111" i="4"/>
  <c r="AC1111" i="4" s="1"/>
  <c r="V1111" i="4"/>
  <c r="Z1111" i="4" s="1"/>
  <c r="W1110" i="4"/>
  <c r="AC1110" i="4" s="1"/>
  <c r="V1110" i="4"/>
  <c r="Z1110" i="4" s="1"/>
  <c r="W1109" i="4"/>
  <c r="AC1109" i="4" s="1"/>
  <c r="V1109" i="4"/>
  <c r="Z1109" i="4" s="1"/>
  <c r="W1108" i="4"/>
  <c r="AC1108" i="4" s="1"/>
  <c r="V1108" i="4"/>
  <c r="Z1108" i="4" s="1"/>
  <c r="V1105" i="4"/>
  <c r="Z1105" i="4" s="1"/>
  <c r="Q1105" i="4"/>
  <c r="W1105" i="4" s="1"/>
  <c r="AC1105" i="4" s="1"/>
  <c r="W1095" i="4"/>
  <c r="AC1095" i="4" s="1"/>
  <c r="V1095" i="4"/>
  <c r="Z1095" i="4" s="1"/>
  <c r="W1094" i="4"/>
  <c r="AC1094" i="4" s="1"/>
  <c r="V1094" i="4"/>
  <c r="Z1094" i="4" s="1"/>
  <c r="W1091" i="4"/>
  <c r="AC1091" i="4" s="1"/>
  <c r="V1091" i="4"/>
  <c r="Z1091" i="4" s="1"/>
  <c r="W1090" i="4"/>
  <c r="AC1090" i="4" s="1"/>
  <c r="V1090" i="4"/>
  <c r="Z1090" i="4" s="1"/>
  <c r="W1089" i="4"/>
  <c r="AC1089" i="4" s="1"/>
  <c r="V1089" i="4"/>
  <c r="Z1089" i="4" s="1"/>
  <c r="W1088" i="4"/>
  <c r="AC1088" i="4" s="1"/>
  <c r="V1088" i="4"/>
  <c r="Z1088" i="4" s="1"/>
  <c r="AB1087" i="4"/>
  <c r="Y1087" i="4"/>
  <c r="W1086" i="4"/>
  <c r="AC1086" i="4" s="1"/>
  <c r="V1086" i="4"/>
  <c r="Z1086" i="4" s="1"/>
  <c r="V1083" i="4"/>
  <c r="Z1083" i="4" s="1"/>
  <c r="Q1083" i="4"/>
  <c r="W1083" i="4" s="1"/>
  <c r="AC1083" i="4" s="1"/>
  <c r="W1075" i="4"/>
  <c r="AC1075" i="4" s="1"/>
  <c r="V1075" i="4"/>
  <c r="Z1075" i="4" s="1"/>
  <c r="W1074" i="4"/>
  <c r="AC1074" i="4" s="1"/>
  <c r="V1074" i="4"/>
  <c r="Z1074" i="4" s="1"/>
  <c r="W1071" i="4"/>
  <c r="AC1071" i="4" s="1"/>
  <c r="V1071" i="4"/>
  <c r="Z1071" i="4" s="1"/>
  <c r="W1070" i="4"/>
  <c r="AC1070" i="4" s="1"/>
  <c r="V1070" i="4"/>
  <c r="Z1070" i="4" s="1"/>
  <c r="W1069" i="4"/>
  <c r="AC1069" i="4" s="1"/>
  <c r="V1069" i="4"/>
  <c r="Z1069" i="4" s="1"/>
  <c r="W1068" i="4"/>
  <c r="AC1068" i="4" s="1"/>
  <c r="V1068" i="4"/>
  <c r="Z1068" i="4" s="1"/>
  <c r="W1067" i="4"/>
  <c r="AC1067" i="4" s="1"/>
  <c r="V1067" i="4"/>
  <c r="Z1067" i="4" s="1"/>
  <c r="W1066" i="4"/>
  <c r="AC1066" i="4" s="1"/>
  <c r="V1066" i="4"/>
  <c r="Z1066" i="4" s="1"/>
  <c r="V1063" i="4"/>
  <c r="Z1063" i="4" s="1"/>
  <c r="Q1063" i="4"/>
  <c r="W1063" i="4" s="1"/>
  <c r="AC1063" i="4" s="1"/>
  <c r="W1055" i="4"/>
  <c r="AC1055" i="4" s="1"/>
  <c r="V1055" i="4"/>
  <c r="Z1055" i="4" s="1"/>
  <c r="W1054" i="4"/>
  <c r="AC1054" i="4" s="1"/>
  <c r="V1054" i="4"/>
  <c r="Z1054" i="4" s="1"/>
  <c r="W1051" i="4"/>
  <c r="AC1051" i="4" s="1"/>
  <c r="V1051" i="4"/>
  <c r="Z1051" i="4" s="1"/>
  <c r="W1050" i="4"/>
  <c r="AC1050" i="4" s="1"/>
  <c r="V1050" i="4"/>
  <c r="Z1050" i="4" s="1"/>
  <c r="W1049" i="4"/>
  <c r="AC1049" i="4" s="1"/>
  <c r="V1049" i="4"/>
  <c r="Z1049" i="4" s="1"/>
  <c r="W1048" i="4"/>
  <c r="AC1048" i="4" s="1"/>
  <c r="V1048" i="4"/>
  <c r="Z1048" i="4" s="1"/>
  <c r="W1047" i="4"/>
  <c r="AC1047" i="4" s="1"/>
  <c r="V1047" i="4"/>
  <c r="Z1047" i="4" s="1"/>
  <c r="W1046" i="4"/>
  <c r="AC1046" i="4" s="1"/>
  <c r="V1046" i="4"/>
  <c r="Z1046" i="4" s="1"/>
  <c r="V1043" i="4"/>
  <c r="Z1043" i="4" s="1"/>
  <c r="Q1043" i="4"/>
  <c r="W1043" i="4" s="1"/>
  <c r="AC1043" i="4" s="1"/>
  <c r="W1035" i="4"/>
  <c r="AC1035" i="4" s="1"/>
  <c r="V1035" i="4"/>
  <c r="Z1035" i="4" s="1"/>
  <c r="W1034" i="4"/>
  <c r="AC1034" i="4" s="1"/>
  <c r="V1034" i="4"/>
  <c r="Z1034" i="4" s="1"/>
  <c r="W1031" i="4"/>
  <c r="AC1031" i="4" s="1"/>
  <c r="V1031" i="4"/>
  <c r="Z1031" i="4" s="1"/>
  <c r="W1030" i="4"/>
  <c r="AC1030" i="4" s="1"/>
  <c r="V1030" i="4"/>
  <c r="Z1030" i="4" s="1"/>
  <c r="W1029" i="4"/>
  <c r="AC1029" i="4" s="1"/>
  <c r="V1029" i="4"/>
  <c r="Z1029" i="4" s="1"/>
  <c r="W1028" i="4"/>
  <c r="AC1028" i="4" s="1"/>
  <c r="V1028" i="4"/>
  <c r="Z1028" i="4" s="1"/>
  <c r="W1027" i="4"/>
  <c r="AC1027" i="4" s="1"/>
  <c r="V1027" i="4"/>
  <c r="Z1027" i="4" s="1"/>
  <c r="W1026" i="4"/>
  <c r="AC1026" i="4" s="1"/>
  <c r="V1026" i="4"/>
  <c r="Z1026" i="4" s="1"/>
  <c r="V1023" i="4"/>
  <c r="Z1023" i="4" s="1"/>
  <c r="Q1023" i="4"/>
  <c r="W1023" i="4" s="1"/>
  <c r="AC1023" i="4" s="1"/>
  <c r="W1015" i="4"/>
  <c r="AC1015" i="4" s="1"/>
  <c r="V1015" i="4"/>
  <c r="Z1015" i="4" s="1"/>
  <c r="W1014" i="4"/>
  <c r="AC1014" i="4" s="1"/>
  <c r="V1014" i="4"/>
  <c r="Z1014" i="4" s="1"/>
  <c r="W1011" i="4"/>
  <c r="AC1011" i="4" s="1"/>
  <c r="V1011" i="4"/>
  <c r="Z1011" i="4" s="1"/>
  <c r="W1010" i="4"/>
  <c r="AC1010" i="4" s="1"/>
  <c r="V1010" i="4"/>
  <c r="Z1010" i="4" s="1"/>
  <c r="W1009" i="4"/>
  <c r="AC1009" i="4" s="1"/>
  <c r="V1009" i="4"/>
  <c r="Z1009" i="4" s="1"/>
  <c r="W1008" i="4"/>
  <c r="AC1008" i="4" s="1"/>
  <c r="V1008" i="4"/>
  <c r="Z1008" i="4" s="1"/>
  <c r="W1007" i="4"/>
  <c r="AC1007" i="4" s="1"/>
  <c r="V1007" i="4"/>
  <c r="Z1007" i="4" s="1"/>
  <c r="W1006" i="4"/>
  <c r="AC1006" i="4" s="1"/>
  <c r="V1006" i="4"/>
  <c r="Z1006" i="4" s="1"/>
  <c r="V1003" i="4"/>
  <c r="Z1003" i="4" s="1"/>
  <c r="Q1003" i="4"/>
  <c r="W1003" i="4" s="1"/>
  <c r="AC1003" i="4" s="1"/>
  <c r="W995" i="4"/>
  <c r="AC995" i="4" s="1"/>
  <c r="V995" i="4"/>
  <c r="Z995" i="4" s="1"/>
  <c r="W994" i="4"/>
  <c r="AC994" i="4" s="1"/>
  <c r="V994" i="4"/>
  <c r="Z994" i="4" s="1"/>
  <c r="W991" i="4"/>
  <c r="AC991" i="4" s="1"/>
  <c r="V991" i="4"/>
  <c r="Z991" i="4" s="1"/>
  <c r="W990" i="4"/>
  <c r="AC990" i="4" s="1"/>
  <c r="V990" i="4"/>
  <c r="Z990" i="4" s="1"/>
  <c r="W989" i="4"/>
  <c r="AC989" i="4" s="1"/>
  <c r="V989" i="4"/>
  <c r="Z989" i="4" s="1"/>
  <c r="W988" i="4"/>
  <c r="AC988" i="4" s="1"/>
  <c r="V988" i="4"/>
  <c r="Z988" i="4" s="1"/>
  <c r="W987" i="4"/>
  <c r="AC987" i="4" s="1"/>
  <c r="V987" i="4"/>
  <c r="Z987" i="4" s="1"/>
  <c r="W986" i="4"/>
  <c r="AC986" i="4" s="1"/>
  <c r="V986" i="4"/>
  <c r="Z986" i="4" s="1"/>
  <c r="V983" i="4"/>
  <c r="Z983" i="4" s="1"/>
  <c r="Q983" i="4"/>
  <c r="W983" i="4" s="1"/>
  <c r="AC983" i="4" s="1"/>
  <c r="W975" i="4"/>
  <c r="AC975" i="4" s="1"/>
  <c r="V975" i="4"/>
  <c r="Z975" i="4" s="1"/>
  <c r="W974" i="4"/>
  <c r="AC974" i="4" s="1"/>
  <c r="V974" i="4"/>
  <c r="Z974" i="4" s="1"/>
  <c r="W971" i="4"/>
  <c r="AC971" i="4" s="1"/>
  <c r="V971" i="4"/>
  <c r="Z971" i="4" s="1"/>
  <c r="W970" i="4"/>
  <c r="AC970" i="4" s="1"/>
  <c r="V970" i="4"/>
  <c r="Z970" i="4" s="1"/>
  <c r="W969" i="4"/>
  <c r="AC969" i="4" s="1"/>
  <c r="V969" i="4"/>
  <c r="Z969" i="4" s="1"/>
  <c r="W968" i="4"/>
  <c r="AC968" i="4" s="1"/>
  <c r="V968" i="4"/>
  <c r="Z968" i="4" s="1"/>
  <c r="W967" i="4"/>
  <c r="AC967" i="4" s="1"/>
  <c r="V967" i="4"/>
  <c r="Z967" i="4" s="1"/>
  <c r="W966" i="4"/>
  <c r="AC966" i="4" s="1"/>
  <c r="V966" i="4"/>
  <c r="Z966" i="4" s="1"/>
  <c r="V963" i="4"/>
  <c r="Z963" i="4" s="1"/>
  <c r="Q963" i="4"/>
  <c r="W963" i="4" s="1"/>
  <c r="AC963" i="4" s="1"/>
  <c r="W955" i="4"/>
  <c r="AC955" i="4" s="1"/>
  <c r="V955" i="4"/>
  <c r="Z955" i="4" s="1"/>
  <c r="W954" i="4"/>
  <c r="AC954" i="4" s="1"/>
  <c r="V954" i="4"/>
  <c r="Z954" i="4" s="1"/>
  <c r="W951" i="4"/>
  <c r="AC951" i="4" s="1"/>
  <c r="V951" i="4"/>
  <c r="Z951" i="4" s="1"/>
  <c r="W950" i="4"/>
  <c r="AC950" i="4" s="1"/>
  <c r="V950" i="4"/>
  <c r="Z950" i="4" s="1"/>
  <c r="W949" i="4"/>
  <c r="AC949" i="4" s="1"/>
  <c r="V949" i="4"/>
  <c r="Z949" i="4" s="1"/>
  <c r="W948" i="4"/>
  <c r="AC948" i="4" s="1"/>
  <c r="V948" i="4"/>
  <c r="Z948" i="4" s="1"/>
  <c r="W947" i="4"/>
  <c r="AC947" i="4" s="1"/>
  <c r="V947" i="4"/>
  <c r="Z947" i="4" s="1"/>
  <c r="W946" i="4"/>
  <c r="AC946" i="4" s="1"/>
  <c r="V946" i="4"/>
  <c r="Z946" i="4" s="1"/>
  <c r="V943" i="4"/>
  <c r="Z943" i="4" s="1"/>
  <c r="Q943" i="4"/>
  <c r="W943" i="4" s="1"/>
  <c r="AC943" i="4" s="1"/>
  <c r="W935" i="4"/>
  <c r="AC935" i="4" s="1"/>
  <c r="V935" i="4"/>
  <c r="Z935" i="4" s="1"/>
  <c r="W934" i="4"/>
  <c r="AC934" i="4" s="1"/>
  <c r="V934" i="4"/>
  <c r="Z934" i="4" s="1"/>
  <c r="W931" i="4"/>
  <c r="AC931" i="4" s="1"/>
  <c r="V931" i="4"/>
  <c r="Z931" i="4" s="1"/>
  <c r="W930" i="4"/>
  <c r="AC930" i="4" s="1"/>
  <c r="V930" i="4"/>
  <c r="Z930" i="4" s="1"/>
  <c r="W929" i="4"/>
  <c r="AC929" i="4" s="1"/>
  <c r="V929" i="4"/>
  <c r="Z929" i="4" s="1"/>
  <c r="W928" i="4"/>
  <c r="AC928" i="4" s="1"/>
  <c r="V928" i="4"/>
  <c r="Z928" i="4" s="1"/>
  <c r="W927" i="4"/>
  <c r="AC927" i="4" s="1"/>
  <c r="V927" i="4"/>
  <c r="Z927" i="4" s="1"/>
  <c r="W926" i="4"/>
  <c r="AC926" i="4" s="1"/>
  <c r="V926" i="4"/>
  <c r="Z926" i="4" s="1"/>
  <c r="V923" i="4"/>
  <c r="Z923" i="4" s="1"/>
  <c r="Q923" i="4"/>
  <c r="W923" i="4" s="1"/>
  <c r="AC923" i="4" s="1"/>
  <c r="W915" i="4"/>
  <c r="AC915" i="4" s="1"/>
  <c r="V915" i="4"/>
  <c r="Z915" i="4" s="1"/>
  <c r="AC914" i="4"/>
  <c r="Z914" i="4"/>
  <c r="W911" i="4"/>
  <c r="AC911" i="4" s="1"/>
  <c r="V911" i="4"/>
  <c r="Z911" i="4" s="1"/>
  <c r="W910" i="4"/>
  <c r="AC910" i="4" s="1"/>
  <c r="V910" i="4"/>
  <c r="Z910" i="4" s="1"/>
  <c r="W909" i="4"/>
  <c r="AC909" i="4" s="1"/>
  <c r="V909" i="4"/>
  <c r="Z909" i="4" s="1"/>
  <c r="W908" i="4"/>
  <c r="AC908" i="4" s="1"/>
  <c r="V908" i="4"/>
  <c r="Z908" i="4" s="1"/>
  <c r="W907" i="4"/>
  <c r="AC907" i="4" s="1"/>
  <c r="V907" i="4"/>
  <c r="Z907" i="4" s="1"/>
  <c r="W906" i="4"/>
  <c r="AC906" i="4" s="1"/>
  <c r="V906" i="4"/>
  <c r="Z906" i="4" s="1"/>
  <c r="V903" i="4"/>
  <c r="Z903" i="4" s="1"/>
  <c r="Q903" i="4"/>
  <c r="W903" i="4" s="1"/>
  <c r="AC903" i="4" s="1"/>
  <c r="W895" i="4"/>
  <c r="AC895" i="4" s="1"/>
  <c r="V895" i="4"/>
  <c r="Z895" i="4" s="1"/>
  <c r="W894" i="4"/>
  <c r="AC894" i="4" s="1"/>
  <c r="V894" i="4"/>
  <c r="Z894" i="4" s="1"/>
  <c r="W891" i="4"/>
  <c r="AC891" i="4" s="1"/>
  <c r="V891" i="4"/>
  <c r="Z891" i="4" s="1"/>
  <c r="W890" i="4"/>
  <c r="AC890" i="4" s="1"/>
  <c r="V890" i="4"/>
  <c r="Z890" i="4" s="1"/>
  <c r="W889" i="4"/>
  <c r="AC889" i="4" s="1"/>
  <c r="V889" i="4"/>
  <c r="Z889" i="4" s="1"/>
  <c r="W888" i="4"/>
  <c r="AC888" i="4" s="1"/>
  <c r="V888" i="4"/>
  <c r="Z888" i="4" s="1"/>
  <c r="W887" i="4"/>
  <c r="AC887" i="4" s="1"/>
  <c r="V887" i="4"/>
  <c r="Z887" i="4" s="1"/>
  <c r="W886" i="4"/>
  <c r="AC886" i="4" s="1"/>
  <c r="V886" i="4"/>
  <c r="Z886" i="4" s="1"/>
  <c r="V883" i="4"/>
  <c r="Z883" i="4" s="1"/>
  <c r="Q883" i="4"/>
  <c r="W883" i="4" s="1"/>
  <c r="AC883" i="4" s="1"/>
  <c r="W875" i="4"/>
  <c r="AC875" i="4" s="1"/>
  <c r="V875" i="4"/>
  <c r="Z875" i="4" s="1"/>
  <c r="W874" i="4"/>
  <c r="AC874" i="4" s="1"/>
  <c r="V874" i="4"/>
  <c r="Z874" i="4" s="1"/>
  <c r="W871" i="4"/>
  <c r="AC871" i="4" s="1"/>
  <c r="V871" i="4"/>
  <c r="Z871" i="4" s="1"/>
  <c r="W870" i="4"/>
  <c r="AC870" i="4" s="1"/>
  <c r="V870" i="4"/>
  <c r="Z870" i="4" s="1"/>
  <c r="W869" i="4"/>
  <c r="AC869" i="4" s="1"/>
  <c r="V869" i="4"/>
  <c r="Z869" i="4" s="1"/>
  <c r="W868" i="4"/>
  <c r="AC868" i="4" s="1"/>
  <c r="V868" i="4"/>
  <c r="Z868" i="4" s="1"/>
  <c r="W867" i="4"/>
  <c r="AC867" i="4" s="1"/>
  <c r="V867" i="4"/>
  <c r="Z867" i="4" s="1"/>
  <c r="W866" i="4"/>
  <c r="AC866" i="4" s="1"/>
  <c r="V866" i="4"/>
  <c r="Z866" i="4" s="1"/>
  <c r="V863" i="4"/>
  <c r="Z863" i="4" s="1"/>
  <c r="Q863" i="4"/>
  <c r="W863" i="4" s="1"/>
  <c r="AC863" i="4" s="1"/>
  <c r="Z1087" i="4" l="1"/>
  <c r="AC1087" i="4"/>
  <c r="W855" i="4" l="1"/>
  <c r="AC855" i="4" s="1"/>
  <c r="V855" i="4"/>
  <c r="Z855" i="4" s="1"/>
  <c r="W854" i="4"/>
  <c r="AC854" i="4" s="1"/>
  <c r="V854" i="4"/>
  <c r="Z854" i="4" s="1"/>
  <c r="W851" i="4"/>
  <c r="AC851" i="4" s="1"/>
  <c r="V851" i="4"/>
  <c r="Z851" i="4" s="1"/>
  <c r="W850" i="4"/>
  <c r="AC850" i="4" s="1"/>
  <c r="V850" i="4"/>
  <c r="Z850" i="4" s="1"/>
  <c r="W849" i="4"/>
  <c r="AC849" i="4" s="1"/>
  <c r="V849" i="4"/>
  <c r="Z849" i="4" s="1"/>
  <c r="W848" i="4"/>
  <c r="AC848" i="4" s="1"/>
  <c r="V848" i="4"/>
  <c r="Z848" i="4" s="1"/>
  <c r="W847" i="4"/>
  <c r="AC847" i="4" s="1"/>
  <c r="V847" i="4"/>
  <c r="Z847" i="4" s="1"/>
  <c r="W846" i="4"/>
  <c r="AC846" i="4" s="1"/>
  <c r="V846" i="4"/>
  <c r="Z846" i="4" s="1"/>
  <c r="V843" i="4"/>
  <c r="Z843" i="4" s="1"/>
  <c r="Q843" i="4"/>
  <c r="W843" i="4" s="1"/>
  <c r="AC843" i="4" s="1"/>
  <c r="W832" i="4"/>
  <c r="AC832" i="4" s="1"/>
  <c r="V832" i="4"/>
  <c r="Z832" i="4" s="1"/>
  <c r="W831" i="4"/>
  <c r="AC831" i="4" s="1"/>
  <c r="V831" i="4"/>
  <c r="Z831" i="4" s="1"/>
  <c r="W828" i="4"/>
  <c r="AC828" i="4" s="1"/>
  <c r="V828" i="4"/>
  <c r="Z828" i="4" s="1"/>
  <c r="W827" i="4"/>
  <c r="AC827" i="4" s="1"/>
  <c r="V827" i="4"/>
  <c r="Z827" i="4" s="1"/>
  <c r="W826" i="4"/>
  <c r="AC826" i="4" s="1"/>
  <c r="V826" i="4"/>
  <c r="Z826" i="4" s="1"/>
  <c r="W824" i="4"/>
  <c r="AC824" i="4" s="1"/>
  <c r="V824" i="4"/>
  <c r="Z824" i="4" s="1"/>
  <c r="W823" i="4"/>
  <c r="AC823" i="4" s="1"/>
  <c r="V823" i="4"/>
  <c r="Z823" i="4" s="1"/>
  <c r="V820" i="4"/>
  <c r="Z820" i="4" s="1"/>
  <c r="Q820" i="4"/>
  <c r="W820" i="4" s="1"/>
  <c r="AC820" i="4" s="1"/>
  <c r="W808" i="4" l="1"/>
  <c r="AC808" i="4" s="1"/>
  <c r="V808" i="4"/>
  <c r="Z808" i="4" s="1"/>
  <c r="W807" i="4"/>
  <c r="AC807" i="4" s="1"/>
  <c r="V807" i="4"/>
  <c r="Z807" i="4" s="1"/>
  <c r="W804" i="4"/>
  <c r="AC804" i="4" s="1"/>
  <c r="V804" i="4"/>
  <c r="Z804" i="4" s="1"/>
  <c r="W803" i="4"/>
  <c r="AC803" i="4" s="1"/>
  <c r="V803" i="4"/>
  <c r="Z803" i="4" s="1"/>
  <c r="W802" i="4"/>
  <c r="AC802" i="4" s="1"/>
  <c r="V802" i="4"/>
  <c r="Z802" i="4" s="1"/>
  <c r="W800" i="4"/>
  <c r="AC800" i="4" s="1"/>
  <c r="V800" i="4"/>
  <c r="Z800" i="4" s="1"/>
  <c r="W799" i="4"/>
  <c r="AC799" i="4" s="1"/>
  <c r="V799" i="4"/>
  <c r="Z799" i="4" s="1"/>
  <c r="W798" i="4"/>
  <c r="AC798" i="4" s="1"/>
  <c r="V798" i="4"/>
  <c r="Z798" i="4" s="1"/>
  <c r="V795" i="4"/>
  <c r="Z795" i="4" s="1"/>
  <c r="Q795" i="4"/>
  <c r="W795" i="4" s="1"/>
  <c r="AC795" i="4" s="1"/>
  <c r="W784" i="4"/>
  <c r="AC784" i="4" s="1"/>
  <c r="V784" i="4"/>
  <c r="Z784" i="4" s="1"/>
  <c r="W783" i="4"/>
  <c r="AC783" i="4" s="1"/>
  <c r="V783" i="4"/>
  <c r="Z783" i="4" s="1"/>
  <c r="W780" i="4"/>
  <c r="AC780" i="4" s="1"/>
  <c r="V780" i="4"/>
  <c r="Z780" i="4" s="1"/>
  <c r="W779" i="4"/>
  <c r="AC779" i="4" s="1"/>
  <c r="V779" i="4"/>
  <c r="Z779" i="4" s="1"/>
  <c r="W778" i="4"/>
  <c r="AC778" i="4" s="1"/>
  <c r="V778" i="4"/>
  <c r="Z778" i="4" s="1"/>
  <c r="W776" i="4"/>
  <c r="AC776" i="4" s="1"/>
  <c r="V776" i="4"/>
  <c r="Z776" i="4" s="1"/>
  <c r="W775" i="4"/>
  <c r="AC775" i="4" s="1"/>
  <c r="V775" i="4"/>
  <c r="Z775" i="4" s="1"/>
  <c r="V772" i="4"/>
  <c r="Z772" i="4" s="1"/>
  <c r="Q772" i="4"/>
  <c r="W772" i="4" s="1"/>
  <c r="AC772" i="4" s="1"/>
  <c r="W761" i="4"/>
  <c r="AC761" i="4" s="1"/>
  <c r="V761" i="4"/>
  <c r="Z761" i="4" s="1"/>
  <c r="W760" i="4"/>
  <c r="AC760" i="4" s="1"/>
  <c r="V760" i="4"/>
  <c r="Z760" i="4" s="1"/>
  <c r="W757" i="4"/>
  <c r="AC757" i="4" s="1"/>
  <c r="V757" i="4"/>
  <c r="Z757" i="4" s="1"/>
  <c r="W756" i="4"/>
  <c r="AC756" i="4" s="1"/>
  <c r="V756" i="4"/>
  <c r="Z756" i="4" s="1"/>
  <c r="W755" i="4"/>
  <c r="AC755" i="4" s="1"/>
  <c r="V755" i="4"/>
  <c r="Z755" i="4" s="1"/>
  <c r="W754" i="4"/>
  <c r="AC754" i="4" s="1"/>
  <c r="V754" i="4"/>
  <c r="Z754" i="4" s="1"/>
  <c r="W753" i="4"/>
  <c r="AC753" i="4" s="1"/>
  <c r="V753" i="4"/>
  <c r="Z753" i="4" s="1"/>
  <c r="W752" i="4"/>
  <c r="AC752" i="4" s="1"/>
  <c r="V752" i="4"/>
  <c r="Z752" i="4" s="1"/>
  <c r="V749" i="4"/>
  <c r="Z749" i="4" s="1"/>
  <c r="Q749" i="4"/>
  <c r="W749" i="4" s="1"/>
  <c r="AC749" i="4" s="1"/>
  <c r="W738" i="4"/>
  <c r="AC738" i="4" s="1"/>
  <c r="V738" i="4"/>
  <c r="Z738" i="4" s="1"/>
  <c r="W737" i="4"/>
  <c r="AC737" i="4" s="1"/>
  <c r="V737" i="4"/>
  <c r="Z737" i="4" s="1"/>
  <c r="W734" i="4"/>
  <c r="AC734" i="4" s="1"/>
  <c r="V734" i="4"/>
  <c r="Z734" i="4" s="1"/>
  <c r="W733" i="4"/>
  <c r="AC733" i="4" s="1"/>
  <c r="V733" i="4"/>
  <c r="Z733" i="4" s="1"/>
  <c r="W732" i="4"/>
  <c r="AC732" i="4" s="1"/>
  <c r="V732" i="4"/>
  <c r="Z732" i="4" s="1"/>
  <c r="W731" i="4"/>
  <c r="AC731" i="4" s="1"/>
  <c r="V731" i="4"/>
  <c r="Z731" i="4" s="1"/>
  <c r="W730" i="4"/>
  <c r="AC730" i="4" s="1"/>
  <c r="V730" i="4"/>
  <c r="Z730" i="4" s="1"/>
  <c r="W729" i="4"/>
  <c r="AC729" i="4" s="1"/>
  <c r="V729" i="4"/>
  <c r="Z729" i="4" s="1"/>
  <c r="V726" i="4"/>
  <c r="Z726" i="4" s="1"/>
  <c r="Q726" i="4"/>
  <c r="W726" i="4" s="1"/>
  <c r="AC726" i="4" s="1"/>
  <c r="W708" i="4"/>
  <c r="AC708" i="4" s="1"/>
  <c r="V708" i="4"/>
  <c r="Z708" i="4" s="1"/>
  <c r="W707" i="4"/>
  <c r="AC707" i="4" s="1"/>
  <c r="V707" i="4"/>
  <c r="Z707" i="4" s="1"/>
  <c r="W704" i="4"/>
  <c r="AC704" i="4" s="1"/>
  <c r="V704" i="4"/>
  <c r="Z704" i="4" s="1"/>
  <c r="W703" i="4"/>
  <c r="AC703" i="4" s="1"/>
  <c r="V703" i="4"/>
  <c r="Z703" i="4" s="1"/>
  <c r="W701" i="4"/>
  <c r="AC701" i="4" s="1"/>
  <c r="V701" i="4"/>
  <c r="Z701" i="4" s="1"/>
  <c r="W700" i="4"/>
  <c r="AC700" i="4" s="1"/>
  <c r="V700" i="4"/>
  <c r="Z700" i="4" s="1"/>
  <c r="W699" i="4"/>
  <c r="AC699" i="4" s="1"/>
  <c r="V699" i="4"/>
  <c r="Z699" i="4" s="1"/>
  <c r="V696" i="4"/>
  <c r="Z696" i="4" s="1"/>
  <c r="Q696" i="4"/>
  <c r="W696" i="4" s="1"/>
  <c r="AC696" i="4" s="1"/>
  <c r="W679" i="4"/>
  <c r="AC679" i="4" s="1"/>
  <c r="V679" i="4"/>
  <c r="Z679" i="4" s="1"/>
  <c r="W678" i="4"/>
  <c r="AC678" i="4" s="1"/>
  <c r="V678" i="4"/>
  <c r="Z678" i="4" s="1"/>
  <c r="W675" i="4"/>
  <c r="AC675" i="4" s="1"/>
  <c r="V675" i="4"/>
  <c r="Z675" i="4" s="1"/>
  <c r="W674" i="4"/>
  <c r="AC674" i="4" s="1"/>
  <c r="V674" i="4"/>
  <c r="Z674" i="4" s="1"/>
  <c r="AB673" i="4"/>
  <c r="Y673" i="4"/>
  <c r="W672" i="4"/>
  <c r="AC672" i="4" s="1"/>
  <c r="V672" i="4"/>
  <c r="Z672" i="4" s="1"/>
  <c r="W671" i="4"/>
  <c r="AC671" i="4" s="1"/>
  <c r="V671" i="4"/>
  <c r="Z671" i="4" s="1"/>
  <c r="W670" i="4"/>
  <c r="AC670" i="4" s="1"/>
  <c r="V670" i="4"/>
  <c r="Z670" i="4" s="1"/>
  <c r="V667" i="4"/>
  <c r="Z667" i="4" s="1"/>
  <c r="Q667" i="4"/>
  <c r="W667" i="4" s="1"/>
  <c r="AC667" i="4" s="1"/>
  <c r="W652" i="4"/>
  <c r="AC652" i="4" s="1"/>
  <c r="V652" i="4"/>
  <c r="Z652" i="4" s="1"/>
  <c r="W651" i="4"/>
  <c r="AC651" i="4" s="1"/>
  <c r="V651" i="4"/>
  <c r="Z651" i="4" s="1"/>
  <c r="W648" i="4"/>
  <c r="AC648" i="4" s="1"/>
  <c r="V648" i="4"/>
  <c r="Z648" i="4" s="1"/>
  <c r="W647" i="4"/>
  <c r="AC647" i="4" s="1"/>
  <c r="V647" i="4"/>
  <c r="Z647" i="4" s="1"/>
  <c r="W646" i="4"/>
  <c r="AC646" i="4" s="1"/>
  <c r="V646" i="4"/>
  <c r="Z646" i="4" s="1"/>
  <c r="W645" i="4"/>
  <c r="AC645" i="4" s="1"/>
  <c r="V645" i="4"/>
  <c r="Z645" i="4" s="1"/>
  <c r="W644" i="4"/>
  <c r="AC644" i="4" s="1"/>
  <c r="V644" i="4"/>
  <c r="Z644" i="4" s="1"/>
  <c r="W643" i="4"/>
  <c r="AC643" i="4" s="1"/>
  <c r="V643" i="4"/>
  <c r="Z643" i="4" s="1"/>
  <c r="V640" i="4"/>
  <c r="Z640" i="4" s="1"/>
  <c r="Q640" i="4"/>
  <c r="W640" i="4" s="1"/>
  <c r="AC640" i="4" s="1"/>
  <c r="Z673" i="4" l="1"/>
  <c r="AC673" i="4"/>
  <c r="Q620" i="4" l="1"/>
  <c r="W620" i="4" s="1"/>
  <c r="AC620" i="4" s="1"/>
  <c r="Q600" i="4"/>
  <c r="W600" i="4" s="1"/>
  <c r="AC600" i="4" s="1"/>
  <c r="AB580" i="4"/>
  <c r="Y580" i="4"/>
  <c r="Q574" i="4"/>
  <c r="W574" i="4" s="1"/>
  <c r="AC574" i="4" s="1"/>
  <c r="Q549" i="4"/>
  <c r="W549" i="4" s="1"/>
  <c r="AC549" i="4" s="1"/>
  <c r="Q528" i="4"/>
  <c r="W528" i="4" s="1"/>
  <c r="AC528" i="4" s="1"/>
  <c r="Q507" i="4"/>
  <c r="W507" i="4" s="1"/>
  <c r="AC507" i="4" l="1"/>
  <c r="O16" i="7"/>
  <c r="Z580" i="4"/>
  <c r="AC580" i="4"/>
  <c r="W492" i="4" l="1"/>
  <c r="AC492" i="4" s="1"/>
  <c r="V492" i="4"/>
  <c r="Z492" i="4" s="1"/>
  <c r="W491" i="4"/>
  <c r="AC491" i="4" s="1"/>
  <c r="V491" i="4"/>
  <c r="Z491" i="4" s="1"/>
  <c r="W488" i="4"/>
  <c r="AC488" i="4" s="1"/>
  <c r="V488" i="4"/>
  <c r="Z488" i="4" s="1"/>
  <c r="W487" i="4"/>
  <c r="AC487" i="4" s="1"/>
  <c r="V487" i="4"/>
  <c r="Z487" i="4" s="1"/>
  <c r="W486" i="4"/>
  <c r="AC486" i="4" s="1"/>
  <c r="V486" i="4"/>
  <c r="Z486" i="4" s="1"/>
  <c r="W485" i="4"/>
  <c r="AC485" i="4" s="1"/>
  <c r="V485" i="4"/>
  <c r="Z485" i="4" s="1"/>
  <c r="W484" i="4"/>
  <c r="AC484" i="4" s="1"/>
  <c r="V484" i="4"/>
  <c r="Z484" i="4" s="1"/>
  <c r="W483" i="4"/>
  <c r="AC483" i="4" s="1"/>
  <c r="V483" i="4"/>
  <c r="Z483" i="4" s="1"/>
  <c r="V480" i="4"/>
  <c r="Z480" i="4" s="1"/>
  <c r="Q480" i="4"/>
  <c r="W480" i="4" s="1"/>
  <c r="AC480" i="4" s="1"/>
  <c r="W468" i="4"/>
  <c r="AC468" i="4" s="1"/>
  <c r="V468" i="4"/>
  <c r="Z468" i="4" s="1"/>
  <c r="W467" i="4"/>
  <c r="AC467" i="4" s="1"/>
  <c r="V467" i="4"/>
  <c r="Z467" i="4" s="1"/>
  <c r="W464" i="4"/>
  <c r="AC464" i="4" s="1"/>
  <c r="V464" i="4"/>
  <c r="Z464" i="4" s="1"/>
  <c r="W463" i="4"/>
  <c r="AC463" i="4" s="1"/>
  <c r="V463" i="4"/>
  <c r="Z463" i="4" s="1"/>
  <c r="W462" i="4"/>
  <c r="AC462" i="4" s="1"/>
  <c r="V462" i="4"/>
  <c r="Z462" i="4" s="1"/>
  <c r="W461" i="4"/>
  <c r="AC461" i="4" s="1"/>
  <c r="V461" i="4"/>
  <c r="Z461" i="4" s="1"/>
  <c r="W460" i="4"/>
  <c r="AC460" i="4" s="1"/>
  <c r="V460" i="4"/>
  <c r="Z460" i="4" s="1"/>
  <c r="W459" i="4"/>
  <c r="AC459" i="4" s="1"/>
  <c r="V459" i="4"/>
  <c r="Z459" i="4" s="1"/>
  <c r="V456" i="4"/>
  <c r="Z456" i="4" s="1"/>
  <c r="Q456" i="4"/>
  <c r="W456" i="4" s="1"/>
  <c r="AC456" i="4" s="1"/>
  <c r="W441" i="4"/>
  <c r="AC441" i="4" s="1"/>
  <c r="V441" i="4"/>
  <c r="Z441" i="4" s="1"/>
  <c r="W440" i="4"/>
  <c r="AC440" i="4" s="1"/>
  <c r="V440" i="4"/>
  <c r="Z440" i="4" s="1"/>
  <c r="W437" i="4"/>
  <c r="AC437" i="4" s="1"/>
  <c r="V437" i="4"/>
  <c r="Z437" i="4" s="1"/>
  <c r="W436" i="4"/>
  <c r="AC436" i="4" s="1"/>
  <c r="V436" i="4"/>
  <c r="Z436" i="4" s="1"/>
  <c r="W435" i="4"/>
  <c r="AC435" i="4" s="1"/>
  <c r="V435" i="4"/>
  <c r="Z435" i="4" s="1"/>
  <c r="W434" i="4"/>
  <c r="AC434" i="4" s="1"/>
  <c r="V434" i="4"/>
  <c r="Z434" i="4" s="1"/>
  <c r="W433" i="4"/>
  <c r="V433" i="4"/>
  <c r="W432" i="4"/>
  <c r="V432" i="4"/>
  <c r="V429" i="4"/>
  <c r="Q429" i="4"/>
  <c r="W429" i="4" s="1"/>
  <c r="W415" i="4"/>
  <c r="AC415" i="4" s="1"/>
  <c r="V415" i="4"/>
  <c r="Z415" i="4" s="1"/>
  <c r="W414" i="4"/>
  <c r="AC414" i="4" s="1"/>
  <c r="V414" i="4"/>
  <c r="Z414" i="4" s="1"/>
  <c r="W411" i="4"/>
  <c r="AC411" i="4" s="1"/>
  <c r="V411" i="4"/>
  <c r="Z411" i="4" s="1"/>
  <c r="W410" i="4"/>
  <c r="AC410" i="4" s="1"/>
  <c r="V410" i="4"/>
  <c r="Z410" i="4" s="1"/>
  <c r="W409" i="4"/>
  <c r="AC409" i="4" s="1"/>
  <c r="V409" i="4"/>
  <c r="Z409" i="4" s="1"/>
  <c r="W408" i="4"/>
  <c r="AC408" i="4" s="1"/>
  <c r="V408" i="4"/>
  <c r="Z408" i="4" s="1"/>
  <c r="W407" i="4"/>
  <c r="AC407" i="4" s="1"/>
  <c r="V407" i="4"/>
  <c r="Z407" i="4" s="1"/>
  <c r="W406" i="4"/>
  <c r="AC406" i="4" s="1"/>
  <c r="V406" i="4"/>
  <c r="Z406" i="4" s="1"/>
  <c r="V403" i="4"/>
  <c r="Z403" i="4" s="1"/>
  <c r="Q403" i="4"/>
  <c r="W403" i="4" s="1"/>
  <c r="AC403" i="4" s="1"/>
  <c r="W389" i="4"/>
  <c r="AC389" i="4" s="1"/>
  <c r="V389" i="4"/>
  <c r="Z389" i="4" s="1"/>
  <c r="W388" i="4"/>
  <c r="AC388" i="4" s="1"/>
  <c r="V388" i="4"/>
  <c r="Z388" i="4" s="1"/>
  <c r="W385" i="4"/>
  <c r="AC385" i="4" s="1"/>
  <c r="V385" i="4"/>
  <c r="Z385" i="4" s="1"/>
  <c r="W384" i="4"/>
  <c r="AC384" i="4" s="1"/>
  <c r="V384" i="4"/>
  <c r="Z384" i="4" s="1"/>
  <c r="W383" i="4"/>
  <c r="AC383" i="4" s="1"/>
  <c r="V383" i="4"/>
  <c r="Z383" i="4" s="1"/>
  <c r="W382" i="4"/>
  <c r="V382" i="4"/>
  <c r="W381" i="4"/>
  <c r="V381" i="4"/>
  <c r="W380" i="4"/>
  <c r="AC380" i="4" s="1"/>
  <c r="V380" i="4"/>
  <c r="Z380" i="4" s="1"/>
  <c r="V377" i="4"/>
  <c r="Q377" i="4"/>
  <c r="W377" i="4" s="1"/>
  <c r="W363" i="4"/>
  <c r="AC363" i="4" s="1"/>
  <c r="V363" i="4"/>
  <c r="Z363" i="4" s="1"/>
  <c r="W362" i="4"/>
  <c r="AC362" i="4" s="1"/>
  <c r="V362" i="4"/>
  <c r="Z362" i="4" s="1"/>
  <c r="W359" i="4"/>
  <c r="AC359" i="4" s="1"/>
  <c r="V359" i="4"/>
  <c r="Z359" i="4" s="1"/>
  <c r="W358" i="4"/>
  <c r="AC358" i="4" s="1"/>
  <c r="V358" i="4"/>
  <c r="Z358" i="4" s="1"/>
  <c r="W357" i="4"/>
  <c r="AC357" i="4" s="1"/>
  <c r="V357" i="4"/>
  <c r="Z357" i="4" s="1"/>
  <c r="W356" i="4"/>
  <c r="AC356" i="4" s="1"/>
  <c r="V356" i="4"/>
  <c r="Z356" i="4" s="1"/>
  <c r="W355" i="4"/>
  <c r="AC355" i="4" s="1"/>
  <c r="V355" i="4"/>
  <c r="Z355" i="4" s="1"/>
  <c r="W354" i="4"/>
  <c r="V354" i="4"/>
  <c r="V351" i="4"/>
  <c r="Z351" i="4" s="1"/>
  <c r="Q351" i="4"/>
  <c r="W351" i="4" s="1"/>
  <c r="AC351" i="4" s="1"/>
  <c r="W340" i="4"/>
  <c r="AC340" i="4" s="1"/>
  <c r="V340" i="4"/>
  <c r="Z340" i="4" s="1"/>
  <c r="W339" i="4"/>
  <c r="AC339" i="4" s="1"/>
  <c r="V339" i="4"/>
  <c r="Z339" i="4" s="1"/>
  <c r="W336" i="4"/>
  <c r="AC336" i="4" s="1"/>
  <c r="V336" i="4"/>
  <c r="Z336" i="4" s="1"/>
  <c r="W335" i="4"/>
  <c r="AC335" i="4" s="1"/>
  <c r="V335" i="4"/>
  <c r="Z335" i="4" s="1"/>
  <c r="W334" i="4"/>
  <c r="AC334" i="4" s="1"/>
  <c r="V334" i="4"/>
  <c r="Z334" i="4" s="1"/>
  <c r="W333" i="4"/>
  <c r="AC333" i="4" s="1"/>
  <c r="V333" i="4"/>
  <c r="Z333" i="4" s="1"/>
  <c r="W332" i="4"/>
  <c r="AC332" i="4" s="1"/>
  <c r="V332" i="4"/>
  <c r="Z332" i="4" s="1"/>
  <c r="W331" i="4"/>
  <c r="AC331" i="4" s="1"/>
  <c r="V331" i="4"/>
  <c r="Z331" i="4" s="1"/>
  <c r="V328" i="4"/>
  <c r="Z328" i="4" s="1"/>
  <c r="Q328" i="4"/>
  <c r="W328" i="4" s="1"/>
  <c r="AC328" i="4" s="1"/>
  <c r="AC382" i="4" l="1"/>
  <c r="E19" i="7"/>
  <c r="AC432" i="4"/>
  <c r="H17" i="7"/>
  <c r="AC377" i="4"/>
  <c r="E16" i="7"/>
  <c r="AC429" i="4"/>
  <c r="H16" i="7"/>
  <c r="AC354" i="4"/>
  <c r="E17" i="7"/>
  <c r="AC381" i="4"/>
  <c r="E18" i="7"/>
  <c r="AC433" i="4"/>
  <c r="H18" i="7"/>
  <c r="Z433" i="4"/>
  <c r="Z429" i="4"/>
  <c r="Z381" i="4"/>
  <c r="Z382" i="4"/>
  <c r="Z377" i="4"/>
  <c r="Z432" i="4"/>
  <c r="Z354" i="4"/>
  <c r="W314" i="4"/>
  <c r="AC314" i="4" s="1"/>
  <c r="V314" i="4"/>
  <c r="Z314" i="4" s="1"/>
  <c r="W313" i="4"/>
  <c r="AC313" i="4" s="1"/>
  <c r="V313" i="4"/>
  <c r="Z313" i="4" s="1"/>
  <c r="W310" i="4"/>
  <c r="AC310" i="4" s="1"/>
  <c r="V310" i="4"/>
  <c r="Z310" i="4" s="1"/>
  <c r="W309" i="4"/>
  <c r="AC309" i="4" s="1"/>
  <c r="V309" i="4"/>
  <c r="Z309" i="4" s="1"/>
  <c r="W308" i="4"/>
  <c r="V308" i="4"/>
  <c r="W307" i="4"/>
  <c r="AC307" i="4" s="1"/>
  <c r="V307" i="4"/>
  <c r="Z307" i="4" s="1"/>
  <c r="W306" i="4"/>
  <c r="V306" i="4"/>
  <c r="W305" i="4"/>
  <c r="V305" i="4"/>
  <c r="V302" i="4"/>
  <c r="Q302" i="4"/>
  <c r="W302" i="4" s="1"/>
  <c r="W291" i="4"/>
  <c r="AC291" i="4" s="1"/>
  <c r="V291" i="4"/>
  <c r="Z291" i="4" s="1"/>
  <c r="W290" i="4"/>
  <c r="AC290" i="4" s="1"/>
  <c r="V290" i="4"/>
  <c r="Z290" i="4" s="1"/>
  <c r="W287" i="4"/>
  <c r="AC287" i="4" s="1"/>
  <c r="V287" i="4"/>
  <c r="Z287" i="4" s="1"/>
  <c r="W286" i="4"/>
  <c r="AC286" i="4" s="1"/>
  <c r="V286" i="4"/>
  <c r="Z286" i="4" s="1"/>
  <c r="W285" i="4"/>
  <c r="AC285" i="4" s="1"/>
  <c r="V285" i="4"/>
  <c r="Z285" i="4" s="1"/>
  <c r="W284" i="4"/>
  <c r="AC284" i="4" s="1"/>
  <c r="V284" i="4"/>
  <c r="Z284" i="4" s="1"/>
  <c r="W283" i="4"/>
  <c r="AC283" i="4" s="1"/>
  <c r="V283" i="4"/>
  <c r="Z283" i="4" s="1"/>
  <c r="W282" i="4"/>
  <c r="AC282" i="4" s="1"/>
  <c r="V282" i="4"/>
  <c r="Z282" i="4" s="1"/>
  <c r="V279" i="4"/>
  <c r="Z279" i="4" s="1"/>
  <c r="Q279" i="4"/>
  <c r="W279" i="4" s="1"/>
  <c r="AC279" i="4" s="1"/>
  <c r="AC302" i="4" l="1"/>
  <c r="F16" i="7"/>
  <c r="AC305" i="4"/>
  <c r="F17" i="7"/>
  <c r="AC306" i="4"/>
  <c r="F18" i="7"/>
  <c r="AC308" i="4"/>
  <c r="F21" i="7"/>
  <c r="Z306" i="4"/>
  <c r="Z308" i="4"/>
  <c r="Z302" i="4"/>
  <c r="Z305" i="4"/>
  <c r="W268" i="4"/>
  <c r="AC268" i="4" s="1"/>
  <c r="V268" i="4"/>
  <c r="Z268" i="4" s="1"/>
  <c r="W267" i="4"/>
  <c r="AC267" i="4" s="1"/>
  <c r="V267" i="4"/>
  <c r="Z267" i="4" s="1"/>
  <c r="W264" i="4"/>
  <c r="AC264" i="4" s="1"/>
  <c r="V264" i="4"/>
  <c r="Z264" i="4" s="1"/>
  <c r="W263" i="4"/>
  <c r="V263" i="4"/>
  <c r="W262" i="4"/>
  <c r="V262" i="4"/>
  <c r="W261" i="4"/>
  <c r="AC261" i="4" s="1"/>
  <c r="V261" i="4"/>
  <c r="Z261" i="4" s="1"/>
  <c r="W260" i="4"/>
  <c r="V260" i="4"/>
  <c r="W259" i="4"/>
  <c r="V259" i="4"/>
  <c r="V256" i="4"/>
  <c r="Q256" i="4"/>
  <c r="W256" i="4" s="1"/>
  <c r="W245" i="4"/>
  <c r="AC245" i="4" s="1"/>
  <c r="V245" i="4"/>
  <c r="Z245" i="4" s="1"/>
  <c r="W240" i="4"/>
  <c r="AC240" i="4" s="1"/>
  <c r="V240" i="4"/>
  <c r="Z240" i="4" s="1"/>
  <c r="W239" i="4"/>
  <c r="AC239" i="4" s="1"/>
  <c r="V239" i="4"/>
  <c r="Z239" i="4" s="1"/>
  <c r="W238" i="4"/>
  <c r="AC238" i="4" s="1"/>
  <c r="V238" i="4"/>
  <c r="Z238" i="4" s="1"/>
  <c r="W237" i="4"/>
  <c r="AC237" i="4" s="1"/>
  <c r="V237" i="4"/>
  <c r="Z237" i="4" s="1"/>
  <c r="W236" i="4"/>
  <c r="AC236" i="4" s="1"/>
  <c r="V236" i="4"/>
  <c r="Z236" i="4" s="1"/>
  <c r="W235" i="4"/>
  <c r="AC235" i="4" s="1"/>
  <c r="V235" i="4"/>
  <c r="Z235" i="4" s="1"/>
  <c r="V232" i="4"/>
  <c r="Z232" i="4" s="1"/>
  <c r="Q232" i="4"/>
  <c r="W232" i="4" s="1"/>
  <c r="AC232" i="4" s="1"/>
  <c r="AC256" i="4" l="1"/>
  <c r="D16" i="7"/>
  <c r="AC259" i="4"/>
  <c r="D17" i="7"/>
  <c r="AC263" i="4"/>
  <c r="D22" i="7"/>
  <c r="AC260" i="4"/>
  <c r="D18" i="7"/>
  <c r="AC262" i="4"/>
  <c r="D21" i="7"/>
  <c r="Z260" i="4"/>
  <c r="Z263" i="4"/>
  <c r="Z262" i="4"/>
  <c r="Z256" i="4"/>
  <c r="Z259" i="4"/>
  <c r="W221" i="4"/>
  <c r="AC221" i="4" s="1"/>
  <c r="V221" i="4"/>
  <c r="Z221" i="4" s="1"/>
  <c r="W219" i="4"/>
  <c r="AC219" i="4" s="1"/>
  <c r="V219" i="4"/>
  <c r="Z219" i="4" s="1"/>
  <c r="W216" i="4"/>
  <c r="V216" i="4"/>
  <c r="W215" i="4"/>
  <c r="V215" i="4"/>
  <c r="W214" i="4"/>
  <c r="V214" i="4"/>
  <c r="W213" i="4"/>
  <c r="AC213" i="4" s="1"/>
  <c r="V213" i="4"/>
  <c r="Z213" i="4" s="1"/>
  <c r="W212" i="4"/>
  <c r="V212" i="4"/>
  <c r="W211" i="4"/>
  <c r="V211" i="4"/>
  <c r="V208" i="4"/>
  <c r="Q208" i="4"/>
  <c r="W208" i="4" s="1"/>
  <c r="W197" i="4"/>
  <c r="V197" i="4"/>
  <c r="W196" i="4"/>
  <c r="V196" i="4"/>
  <c r="W193" i="4"/>
  <c r="V193" i="4"/>
  <c r="W192" i="4"/>
  <c r="V192" i="4"/>
  <c r="W191" i="4"/>
  <c r="V191" i="4"/>
  <c r="W190" i="4"/>
  <c r="AC190" i="4" s="1"/>
  <c r="V190" i="4"/>
  <c r="Z190" i="4" s="1"/>
  <c r="W189" i="4"/>
  <c r="V189" i="4"/>
  <c r="W188" i="4"/>
  <c r="V188" i="4"/>
  <c r="V185" i="4"/>
  <c r="Q185" i="4"/>
  <c r="W185" i="4" s="1"/>
  <c r="W174" i="4"/>
  <c r="AC174" i="4" s="1"/>
  <c r="V174" i="4"/>
  <c r="Z174" i="4" s="1"/>
  <c r="W173" i="4"/>
  <c r="AC173" i="4" s="1"/>
  <c r="V173" i="4"/>
  <c r="Z173" i="4" s="1"/>
  <c r="W170" i="4"/>
  <c r="AC170" i="4" s="1"/>
  <c r="V170" i="4"/>
  <c r="Z170" i="4" s="1"/>
  <c r="W169" i="4"/>
  <c r="AC169" i="4" s="1"/>
  <c r="V169" i="4"/>
  <c r="Z169" i="4" s="1"/>
  <c r="W168" i="4"/>
  <c r="AC168" i="4" s="1"/>
  <c r="V168" i="4"/>
  <c r="Z168" i="4" s="1"/>
  <c r="W167" i="4"/>
  <c r="AC167" i="4" s="1"/>
  <c r="V167" i="4"/>
  <c r="Z167" i="4" s="1"/>
  <c r="W166" i="4"/>
  <c r="AC166" i="4" s="1"/>
  <c r="V166" i="4"/>
  <c r="Z166" i="4" s="1"/>
  <c r="W165" i="4"/>
  <c r="AC165" i="4" s="1"/>
  <c r="V165" i="4"/>
  <c r="Z165" i="4" s="1"/>
  <c r="V162" i="4"/>
  <c r="Z162" i="4" s="1"/>
  <c r="Q162" i="4"/>
  <c r="W162" i="4" s="1"/>
  <c r="AC162" i="4" s="1"/>
  <c r="W151" i="4"/>
  <c r="V151" i="4"/>
  <c r="W150" i="4"/>
  <c r="V150" i="4"/>
  <c r="W147" i="4"/>
  <c r="V147" i="4"/>
  <c r="W146" i="4"/>
  <c r="V146" i="4"/>
  <c r="W145" i="4"/>
  <c r="V145" i="4"/>
  <c r="W144" i="4"/>
  <c r="V144" i="4"/>
  <c r="W143" i="4"/>
  <c r="V143" i="4"/>
  <c r="W142" i="4"/>
  <c r="V142" i="4"/>
  <c r="V139" i="4"/>
  <c r="Q139" i="4"/>
  <c r="W139" i="4" s="1"/>
  <c r="W122" i="4"/>
  <c r="AC122" i="4" s="1"/>
  <c r="V122" i="4"/>
  <c r="Z122" i="4" s="1"/>
  <c r="W121" i="4"/>
  <c r="AC121" i="4" s="1"/>
  <c r="V121" i="4"/>
  <c r="Z121" i="4" s="1"/>
  <c r="W118" i="4"/>
  <c r="AC118" i="4" s="1"/>
  <c r="V118" i="4"/>
  <c r="Z118" i="4" s="1"/>
  <c r="W117" i="4"/>
  <c r="AC117" i="4" s="1"/>
  <c r="V117" i="4"/>
  <c r="Z117" i="4" s="1"/>
  <c r="W116" i="4"/>
  <c r="AC116" i="4" s="1"/>
  <c r="V116" i="4"/>
  <c r="Z116" i="4" s="1"/>
  <c r="W115" i="4"/>
  <c r="AC115" i="4" s="1"/>
  <c r="V115" i="4"/>
  <c r="Z115" i="4" s="1"/>
  <c r="W114" i="4"/>
  <c r="AC114" i="4" s="1"/>
  <c r="V114" i="4"/>
  <c r="Z114" i="4" s="1"/>
  <c r="W113" i="4"/>
  <c r="AC113" i="4" s="1"/>
  <c r="V113" i="4"/>
  <c r="Z113" i="4" s="1"/>
  <c r="V110" i="4"/>
  <c r="Z110" i="4" s="1"/>
  <c r="Q110" i="4"/>
  <c r="W110" i="4" s="1"/>
  <c r="AC110" i="4" s="1"/>
  <c r="AC143" i="4" l="1"/>
  <c r="J18" i="7"/>
  <c r="AC151" i="4"/>
  <c r="J25" i="7"/>
  <c r="AC193" i="4"/>
  <c r="L23" i="7"/>
  <c r="AC142" i="4"/>
  <c r="J17" i="7"/>
  <c r="AC144" i="4"/>
  <c r="J19" i="7"/>
  <c r="AC146" i="4"/>
  <c r="J22" i="7"/>
  <c r="AC150" i="4"/>
  <c r="J24" i="7"/>
  <c r="AC188" i="4"/>
  <c r="L17" i="7"/>
  <c r="AC192" i="4"/>
  <c r="L22" i="7"/>
  <c r="AC196" i="4"/>
  <c r="L24" i="7"/>
  <c r="AC212" i="4"/>
  <c r="C18" i="7"/>
  <c r="AC214" i="4"/>
  <c r="C21" i="7"/>
  <c r="AC216" i="4"/>
  <c r="C23" i="7"/>
  <c r="AC145" i="4"/>
  <c r="J21" i="7"/>
  <c r="AC189" i="4"/>
  <c r="L18" i="7"/>
  <c r="AC197" i="4"/>
  <c r="L25" i="7"/>
  <c r="AC139" i="4"/>
  <c r="J16" i="7"/>
  <c r="AC185" i="4"/>
  <c r="L16" i="7"/>
  <c r="AC147" i="4"/>
  <c r="J23" i="7"/>
  <c r="AC191" i="4"/>
  <c r="L21" i="7"/>
  <c r="AC211" i="4"/>
  <c r="C17" i="7"/>
  <c r="AC215" i="4"/>
  <c r="C22" i="7"/>
  <c r="AC208" i="4"/>
  <c r="C16" i="7"/>
  <c r="Z188" i="4"/>
  <c r="Z192" i="4"/>
  <c r="Z196" i="4"/>
  <c r="Z189" i="4"/>
  <c r="Z191" i="4"/>
  <c r="Z193" i="4"/>
  <c r="Z197" i="4"/>
  <c r="Z185" i="4"/>
  <c r="Z143" i="4"/>
  <c r="Z144" i="4"/>
  <c r="Z146" i="4"/>
  <c r="Z147" i="4"/>
  <c r="Z145" i="4"/>
  <c r="Z139" i="4"/>
  <c r="Z150" i="4"/>
  <c r="Z151" i="4"/>
  <c r="Z142" i="4"/>
  <c r="Z212" i="4"/>
  <c r="Z214" i="4"/>
  <c r="Z211" i="4"/>
  <c r="Z215" i="4"/>
  <c r="Z216" i="4"/>
  <c r="Z208" i="4"/>
  <c r="W93" i="4"/>
  <c r="V93" i="4"/>
  <c r="W92" i="4"/>
  <c r="V92" i="4"/>
  <c r="W89" i="4"/>
  <c r="V89" i="4"/>
  <c r="W88" i="4"/>
  <c r="V88" i="4"/>
  <c r="W87" i="4"/>
  <c r="V87" i="4"/>
  <c r="W86" i="4"/>
  <c r="V86" i="4"/>
  <c r="W85" i="4"/>
  <c r="V85" i="4"/>
  <c r="W84" i="4"/>
  <c r="V84" i="4"/>
  <c r="V81" i="4"/>
  <c r="Q81" i="4"/>
  <c r="W81" i="4" s="1"/>
  <c r="W67" i="4"/>
  <c r="AC67" i="4" s="1"/>
  <c r="V67" i="4"/>
  <c r="Z67" i="4" s="1"/>
  <c r="W66" i="4"/>
  <c r="AC66" i="4" s="1"/>
  <c r="V66" i="4"/>
  <c r="Z66" i="4" s="1"/>
  <c r="W63" i="4"/>
  <c r="AC63" i="4" s="1"/>
  <c r="V63" i="4"/>
  <c r="Z63" i="4" s="1"/>
  <c r="W62" i="4"/>
  <c r="AC62" i="4" s="1"/>
  <c r="V62" i="4"/>
  <c r="Z62" i="4" s="1"/>
  <c r="W61" i="4"/>
  <c r="AC61" i="4" s="1"/>
  <c r="V61" i="4"/>
  <c r="Z61" i="4" s="1"/>
  <c r="W60" i="4"/>
  <c r="AC60" i="4" s="1"/>
  <c r="V60" i="4"/>
  <c r="Z60" i="4" s="1"/>
  <c r="W59" i="4"/>
  <c r="AC59" i="4" s="1"/>
  <c r="V59" i="4"/>
  <c r="Z59" i="4" s="1"/>
  <c r="W58" i="4"/>
  <c r="AC58" i="4" s="1"/>
  <c r="V58" i="4"/>
  <c r="Z58" i="4" s="1"/>
  <c r="V55" i="4"/>
  <c r="Z55" i="4" s="1"/>
  <c r="Q55" i="4"/>
  <c r="W55" i="4" s="1"/>
  <c r="AC55" i="4" s="1"/>
  <c r="AC93" i="4" l="1"/>
  <c r="K25" i="7"/>
  <c r="AC84" i="4"/>
  <c r="K17" i="7"/>
  <c r="AC86" i="4"/>
  <c r="K19" i="7"/>
  <c r="AC88" i="4"/>
  <c r="K22" i="7"/>
  <c r="AC92" i="4"/>
  <c r="K24" i="7"/>
  <c r="AC89" i="4"/>
  <c r="K23" i="7"/>
  <c r="AC81" i="4"/>
  <c r="K16" i="7"/>
  <c r="AC85" i="4"/>
  <c r="K18" i="7"/>
  <c r="AC87" i="4"/>
  <c r="K21" i="7"/>
  <c r="Z85" i="4"/>
  <c r="Z86" i="4"/>
  <c r="Z88" i="4"/>
  <c r="Z89" i="4"/>
  <c r="Z87" i="4"/>
  <c r="Z81" i="4"/>
  <c r="Z92" i="4"/>
  <c r="Z93" i="4"/>
  <c r="Z84" i="4"/>
  <c r="W41" i="4"/>
  <c r="AC41" i="4" s="1"/>
  <c r="V41" i="4"/>
  <c r="Z41" i="4" s="1"/>
  <c r="W40" i="4"/>
  <c r="AC40" i="4" s="1"/>
  <c r="V40" i="4"/>
  <c r="Z40" i="4" s="1"/>
  <c r="W37" i="4"/>
  <c r="AC37" i="4" s="1"/>
  <c r="V37" i="4"/>
  <c r="Z37" i="4" s="1"/>
  <c r="W36" i="4"/>
  <c r="AC36" i="4" s="1"/>
  <c r="V36" i="4"/>
  <c r="Z36" i="4" s="1"/>
  <c r="W35" i="4"/>
  <c r="AC35" i="4" s="1"/>
  <c r="V35" i="4"/>
  <c r="Z35" i="4" s="1"/>
  <c r="W34" i="4"/>
  <c r="AC34" i="4" s="1"/>
  <c r="V34" i="4"/>
  <c r="Z34" i="4" s="1"/>
  <c r="W33" i="4"/>
  <c r="AC33" i="4" s="1"/>
  <c r="V33" i="4"/>
  <c r="Z33" i="4" s="1"/>
  <c r="W32" i="4"/>
  <c r="AC32" i="4" s="1"/>
  <c r="V32" i="4"/>
  <c r="Z32" i="4" s="1"/>
  <c r="V29" i="4"/>
  <c r="Z29" i="4" s="1"/>
  <c r="Q29" i="4"/>
  <c r="W29" i="4" s="1"/>
  <c r="AC29" i="4" s="1"/>
  <c r="W15" i="4" l="1"/>
  <c r="V15" i="4"/>
  <c r="W14" i="4"/>
  <c r="V14" i="4"/>
  <c r="W11" i="4"/>
  <c r="V11" i="4"/>
  <c r="W10" i="4"/>
  <c r="V10" i="4"/>
  <c r="W9" i="4"/>
  <c r="AC9" i="4" s="1"/>
  <c r="V9" i="4"/>
  <c r="Z9" i="4" s="1"/>
  <c r="W8" i="4"/>
  <c r="V8" i="4"/>
  <c r="W7" i="4"/>
  <c r="V7" i="4"/>
  <c r="W6" i="4"/>
  <c r="V6" i="4"/>
  <c r="AB3" i="4"/>
  <c r="Y3" i="4"/>
  <c r="Q3" i="4"/>
  <c r="W3" i="4" s="1"/>
  <c r="M16" i="7" s="1"/>
  <c r="AC6" i="4" l="1"/>
  <c r="M17" i="7"/>
  <c r="AC8" i="4"/>
  <c r="M19" i="7"/>
  <c r="AC10" i="4"/>
  <c r="M22" i="7"/>
  <c r="AC14" i="4"/>
  <c r="M24" i="7"/>
  <c r="AC7" i="4"/>
  <c r="M18" i="7"/>
  <c r="AC11" i="4"/>
  <c r="M23" i="7"/>
  <c r="AC15" i="4"/>
  <c r="M25" i="7"/>
  <c r="Z7" i="4"/>
  <c r="Z8" i="4"/>
  <c r="Z10" i="4"/>
  <c r="Z11" i="4"/>
  <c r="Z14" i="4"/>
  <c r="Z15" i="4"/>
  <c r="Z6" i="4"/>
  <c r="AC3" i="4"/>
  <c r="Z3" i="4"/>
</calcChain>
</file>

<file path=xl/sharedStrings.xml><?xml version="1.0" encoding="utf-8"?>
<sst xmlns="http://schemas.openxmlformats.org/spreadsheetml/2006/main" count="10978" uniqueCount="246">
  <si>
    <t>Модель</t>
  </si>
  <si>
    <t>Объем двигателя</t>
  </si>
  <si>
    <t>1.4 л.</t>
  </si>
  <si>
    <t>1.8 л.</t>
  </si>
  <si>
    <t>1.6 л.</t>
  </si>
  <si>
    <t>Мощность</t>
  </si>
  <si>
    <t>140 л.с.</t>
  </si>
  <si>
    <t>Двигатель</t>
  </si>
  <si>
    <t>Z18XER (2H0)</t>
  </si>
  <si>
    <t>Тип двигателя</t>
  </si>
  <si>
    <t>Модификация</t>
  </si>
  <si>
    <t>Трансмиссия</t>
  </si>
  <si>
    <t>AT \ MT</t>
  </si>
  <si>
    <t>AT</t>
  </si>
  <si>
    <t>MT</t>
  </si>
  <si>
    <t>Кузов</t>
  </si>
  <si>
    <t>Тормозная система</t>
  </si>
  <si>
    <t>J67</t>
  </si>
  <si>
    <t xml:space="preserve">Тип сервисной операции </t>
  </si>
  <si>
    <t>OEM</t>
  </si>
  <si>
    <t>Масло моторное</t>
  </si>
  <si>
    <t>Фильтр масляный</t>
  </si>
  <si>
    <t>Шайба сливной пробки</t>
  </si>
  <si>
    <t>Фильтр воздушный</t>
  </si>
  <si>
    <t>Модуль зажигания</t>
  </si>
  <si>
    <t>Колодки тормозные передние (к-т)</t>
  </si>
  <si>
    <t>Диски тормозные передние (к-т)</t>
  </si>
  <si>
    <t>Колодки + Диски тормозные передние (к-т)</t>
  </si>
  <si>
    <t>Колодки тормозные задние (к-т)</t>
  </si>
  <si>
    <t>Диски тормозные задние (к-т)</t>
  </si>
  <si>
    <t>Барабаны тормозные задние (к-т)</t>
  </si>
  <si>
    <t>Колодки + Диски тормозные задние (к-т)</t>
  </si>
  <si>
    <t>Замена переднего амортизатора с опорой(1 шт.)</t>
  </si>
  <si>
    <t>Замена ремня ГРМ</t>
  </si>
  <si>
    <t>CRUZE</t>
  </si>
  <si>
    <t>141 л.с.</t>
  </si>
  <si>
    <t>бензин</t>
  </si>
  <si>
    <t>F16D4 (LDE)</t>
  </si>
  <si>
    <t>F16D3 (LXT)</t>
  </si>
  <si>
    <t>109 л.с.</t>
  </si>
  <si>
    <t>J97</t>
  </si>
  <si>
    <t>A14XER (LDD)</t>
  </si>
  <si>
    <t>100 л.с.</t>
  </si>
  <si>
    <t>115 л.с.</t>
  </si>
  <si>
    <t>J93</t>
  </si>
  <si>
    <t>2.4 л.</t>
  </si>
  <si>
    <t>136 л.с.</t>
  </si>
  <si>
    <t>167 л.с.</t>
  </si>
  <si>
    <t>LE9</t>
  </si>
  <si>
    <t>185 л.с.</t>
  </si>
  <si>
    <t>163 л.с.</t>
  </si>
  <si>
    <t>2.2 л.</t>
  </si>
  <si>
    <t>95 л.с.</t>
  </si>
  <si>
    <t>F14D3 (L95)</t>
  </si>
  <si>
    <t>F18D3 (LDA)</t>
  </si>
  <si>
    <t>F18D4 (2H0)</t>
  </si>
  <si>
    <t>J60</t>
  </si>
  <si>
    <t>B12D1 (LMU)</t>
  </si>
  <si>
    <t>1.2 л.</t>
  </si>
  <si>
    <t>B12S1(LY4)</t>
  </si>
  <si>
    <t>72 л.с.</t>
  </si>
  <si>
    <t>94 л.с.</t>
  </si>
  <si>
    <t>F14D4 (LDT)</t>
  </si>
  <si>
    <t>101 л.с.</t>
  </si>
  <si>
    <t>1.0 л.</t>
  </si>
  <si>
    <t>68 л.с.</t>
  </si>
  <si>
    <t>B10D1 (LMT)</t>
  </si>
  <si>
    <t>82 л.с.</t>
  </si>
  <si>
    <t>Z12XE (LKY)</t>
  </si>
  <si>
    <t>83 л.с.</t>
  </si>
  <si>
    <t>2.0 л.</t>
  </si>
  <si>
    <t>Tracker</t>
  </si>
  <si>
    <t>Cobalt</t>
  </si>
  <si>
    <t>1.5 л.</t>
  </si>
  <si>
    <t>105 л.с.</t>
  </si>
  <si>
    <t>L2C</t>
  </si>
  <si>
    <t>X20D1 (LBM)</t>
  </si>
  <si>
    <t>144 л.с.</t>
  </si>
  <si>
    <t>X25D1 (LBK)</t>
  </si>
  <si>
    <t>2.5 л.</t>
  </si>
  <si>
    <t>156 л.с.</t>
  </si>
  <si>
    <t>Lanos</t>
  </si>
  <si>
    <t>86 л.с.</t>
  </si>
  <si>
    <t>64 л.с.</t>
  </si>
  <si>
    <t>B10S1 (LA2)</t>
  </si>
  <si>
    <t>A08S3 (LBF)</t>
  </si>
  <si>
    <t>0.8 л.</t>
  </si>
  <si>
    <t>52 л.с.</t>
  </si>
  <si>
    <t>Malibu</t>
  </si>
  <si>
    <t>Замена масла ДВС и масляного фильтра*</t>
  </si>
  <si>
    <t>Замена воздушного фильтра двигателя</t>
  </si>
  <si>
    <t>Замена фильтра салона</t>
  </si>
  <si>
    <t>Замена ремня ГРМ (к-т)</t>
  </si>
  <si>
    <t>Замена модуля зажигания</t>
  </si>
  <si>
    <t>Замена передних тормозных колодок (к-т)</t>
  </si>
  <si>
    <t>Замена передних тормозных дисков вкл. колодки (к-т 2 шт)</t>
  </si>
  <si>
    <t>Замена задних тормозных колодок (к-т)</t>
  </si>
  <si>
    <t>Замена задних тормозных дисков вкл. колодки (к-т 2 шт)</t>
  </si>
  <si>
    <t>Замена переднего амортизатора (1 шт.)</t>
  </si>
  <si>
    <t>Замена заднего амортизатора (1 шт.)</t>
  </si>
  <si>
    <t>Наименование запчасти</t>
  </si>
  <si>
    <t>Cтоимость сервисного обслуживания с использованием запчастей ACDelco</t>
  </si>
  <si>
    <t>Cтоимость сервисного обслуживания включает в себя:</t>
  </si>
  <si>
    <t xml:space="preserve"> - запасные части ACDelco</t>
  </si>
  <si>
    <t xml:space="preserve"> - работы по замене запасных частей</t>
  </si>
  <si>
    <t>Запасные части ACDelco разработаны, произведены и протестированы для того, чтобы обеспечить необходимую безопасность, производительность и наилучший внешний вид вашего автомобиля Chevrolet. Автомобильные запчасти под брендом ACDelco подходят к большинству транспортных средств GM и максимально соответствуют их функциональным качествам. Доступные цены распространяются на всю продукцию под брендом ACDelco.</t>
  </si>
  <si>
    <t>Для региона г.Москва</t>
  </si>
  <si>
    <t>Aveo T300</t>
  </si>
  <si>
    <t>Lacetti</t>
  </si>
  <si>
    <t>Cruze</t>
  </si>
  <si>
    <t>Captiva</t>
  </si>
  <si>
    <t>121 л.с.</t>
  </si>
  <si>
    <t>113 л.с.; 124 л.с.</t>
  </si>
  <si>
    <t>167 л.с.; 185 л.с.</t>
  </si>
  <si>
    <t>A14NET Turbo</t>
  </si>
  <si>
    <t>F18D4 (Z18XER)</t>
  </si>
  <si>
    <t>LE5; LE9</t>
  </si>
  <si>
    <t>Замена фильтра салона (стандартный)</t>
  </si>
  <si>
    <t>Замена фильтра салона (угольный)</t>
  </si>
  <si>
    <t xml:space="preserve"> </t>
  </si>
  <si>
    <t>Замена свечей зажигания</t>
  </si>
  <si>
    <t>Замена передних тормозных колодок</t>
  </si>
  <si>
    <t>Замена передних тормозных дисков</t>
  </si>
  <si>
    <t>Замена задних тормозных колодок</t>
  </si>
  <si>
    <t>Замена задних тормозных дисков</t>
  </si>
  <si>
    <t>Замена задних тормозных колодок барабанных тормозов</t>
  </si>
  <si>
    <t>5764 (1)(2)</t>
  </si>
  <si>
    <t>3965 (1)(2)</t>
  </si>
  <si>
    <t>2911 (1)(2)</t>
  </si>
  <si>
    <t>Все Регионы России, кроме г.Москва</t>
  </si>
  <si>
    <t>4152 (1)(2)</t>
  </si>
  <si>
    <t>3210 (1)(2)</t>
  </si>
  <si>
    <t>2298 (1)(2)</t>
  </si>
  <si>
    <t>Цены на Сервисное обслуживание указаны в рублях с учетом НДС и включают в себя стоимость работ, запчастей и расходных материалов*</t>
  </si>
  <si>
    <t>(1) - Седан</t>
  </si>
  <si>
    <t>(2) - Хетчбек</t>
  </si>
  <si>
    <t>Стоимость сервисной операции зависит от артикула используемых запасных частей.
Уточняйте точную стоимость на Вашу модель автомобиля в Авторизованном Сервисном центре Opel \ Chevrolet.</t>
  </si>
  <si>
    <t>Цены на Сервисное обслуживание являются максимально рекомендованными в Авторизованных сервисных центрах Opel и Chevrolet на территории России по состоянию на 01.11.2017 г. Указанная максимальная цена на Сервисное обслуживание является рекомендованной, однако решение об установлении конкретной цены всегда остается на единоличное усмотрение Авторизованных сервисных центров Opel/Chevrolet.  Указанная цена на Сервисное обслуживание может отличаться от стоимости Сервисного обслуживания для конкретного автомобиля в связи с индивидуальными особенностями конструкции автомобиля и в зависимости от Авторизованного Сервисного Центра. Актуальная и окончательная стоимость Сервисного обслуживания определяется Авторизованным сервисным центром Opel/Chevrolet и исключительно по VIN-номеру автомобиля, информацию необходимо уточнять у Авторизованного Сервисного Центра. 
* Стоимость сервисной операции расчитана при условии использования маторного масла GM Dexos 1 Gen 2 для двигателей TURBO, и GM Dexos 2 для остальных двигателей в необходимом для замены количестве.</t>
  </si>
  <si>
    <t>Указанная стоимость сервисного обслуживания является расчетной и получена на основании данных о средней стоимости коммерческого нормо-часа Авторизованных сервисных центров Opel \ Chevrolet и максимальной ценой перепродажи запасных частей на территории России по состоянию на 01.01.2018 г. Обращаем Ваше внимание на то, что стоимость норма-часа и окончательная стоимость работ определяется Авторизованным сервисным центром Opel \ Chevrolet и может отличаться от расчетной.</t>
  </si>
  <si>
    <t xml:space="preserve">На все запасные части ACDelco установлена гарантия 12 месяцев с момента приобретения. Продукция под брендом ACDelco не предназначена для использования при выполнении гарантийных ремонтов на автомобилях марок Opel и Chevrolet GMKorea. Предложение ограниченно и действительно только в Авторизованных сервисных центрах Opel/Chevrolet. Предложение не является публичной офертой. Представленные изображения являются примерными и могут отличаться от реальных.                                                                                                                                                           </t>
  </si>
  <si>
    <t>*Стоимость сервисного обслуживания указана в рублях с учетом НДС</t>
  </si>
  <si>
    <t>Средний норматив времени на замену</t>
  </si>
  <si>
    <t>Средняя стоимость н/ч</t>
  </si>
  <si>
    <t>Работы, TIS + add</t>
  </si>
  <si>
    <t>Kf Model</t>
  </si>
  <si>
    <t>Макс. наценка на з/ч, Москва и Санкт-Петербург</t>
  </si>
  <si>
    <t>Макс. наценка на з/ч, Регионы</t>
  </si>
  <si>
    <t>OEM артикул</t>
  </si>
  <si>
    <t>ACDelco артикул</t>
  </si>
  <si>
    <t>кол-во</t>
  </si>
  <si>
    <t>Дилер прайс</t>
  </si>
  <si>
    <t>Средняя стоимость Москва и Санкт-Петербург</t>
  </si>
  <si>
    <t>Средняя стоимость Регионы</t>
  </si>
  <si>
    <t>Средняя стоимость работ руб., Москва</t>
  </si>
  <si>
    <t>Средняя стоимость запчастей руб., Москва</t>
  </si>
  <si>
    <t>Средняя стоимость работ руб., Регионы</t>
  </si>
  <si>
    <t>Средняя стоимость запчастей руб., Регионы</t>
  </si>
  <si>
    <t>Фильтр салона (уг)</t>
  </si>
  <si>
    <t>Замена свечей зажигания \ накаливания (к-т)</t>
  </si>
  <si>
    <t>Свеча зажигания (шт)</t>
  </si>
  <si>
    <t>Амортизатор передний правый (шт)</t>
  </si>
  <si>
    <t>Амортизатор передний левый (шт)</t>
  </si>
  <si>
    <t>Амортизатор передний прав \ лев (шт)</t>
  </si>
  <si>
    <t>Опора амортизатора переднего прав (шт)</t>
  </si>
  <si>
    <t>Опора амортизатора переднего лев(шт)</t>
  </si>
  <si>
    <t>Амортизатор задний правый (шт)</t>
  </si>
  <si>
    <t>Амортизатор задний левый (шт)</t>
  </si>
  <si>
    <t>Комплект ГРМ</t>
  </si>
  <si>
    <t>Универсал</t>
  </si>
  <si>
    <t>Хэтчбек 5-дв</t>
  </si>
  <si>
    <t>Седан 4-дв</t>
  </si>
  <si>
    <t>Хэтчбек 3-дв</t>
  </si>
  <si>
    <t>13412719 \ 18</t>
  </si>
  <si>
    <t>13412717 \ 16</t>
  </si>
  <si>
    <t>Kf Chevy Moscow</t>
  </si>
  <si>
    <t>Kf Chevy Regions</t>
  </si>
  <si>
    <t>A14NET Turbo (LUJ)</t>
  </si>
  <si>
    <t>F18D4 (Z18XER, 2H0)</t>
  </si>
  <si>
    <t>PULLEY, TMG BELT IDLER</t>
  </si>
  <si>
    <t>TENSIONER, TMG BELT</t>
  </si>
  <si>
    <t>n\a</t>
  </si>
  <si>
    <t>BELT, TMG</t>
  </si>
  <si>
    <t>BUILT ON/AFTER 06/22/2011</t>
  </si>
  <si>
    <t>BUILT PRIOR TO 06/22/2011</t>
  </si>
  <si>
    <t>Замена задних тормозных барабанов вкл. колодки (к-т 2 шт)</t>
  </si>
  <si>
    <t>BUILT ON/AFTER 08/11/11</t>
  </si>
  <si>
    <t>BUILT PRIOR TO 08/11/11</t>
  </si>
  <si>
    <t>95917155 \ 54</t>
  </si>
  <si>
    <t>95917153 \ 52</t>
  </si>
  <si>
    <t>96407820 \ 19</t>
  </si>
  <si>
    <t>122 л.с.</t>
  </si>
  <si>
    <t>PULLEY-IDLER  LH</t>
  </si>
  <si>
    <t>PULLEY-IDLER  RH</t>
  </si>
  <si>
    <t>SEAL, OIL FLTR CAP (O RING) (*KIT1)</t>
  </si>
  <si>
    <t>LE5</t>
  </si>
  <si>
    <t>LD9 (Z24SED)</t>
  </si>
  <si>
    <t>BOLT, TMG BELT TENSR (USE TOGETHER WITH TENSR (92231964)</t>
  </si>
  <si>
    <t>Diesel</t>
  </si>
  <si>
    <t>LNQ (Z22D1)</t>
  </si>
  <si>
    <t>CHAIN, CM/SHF TMG</t>
  </si>
  <si>
    <t>TENSIONER, TMG CHAIN</t>
  </si>
  <si>
    <t>DAMPENER, TMG CHAIN</t>
  </si>
  <si>
    <t>BOLT, TMG CHAIN DPNR (M8X1.25MM)</t>
  </si>
  <si>
    <t>GUIDE, TMG CHAIN</t>
  </si>
  <si>
    <t>BOLT, TMG CHAIN GDE (M8X1.25MM)</t>
  </si>
  <si>
    <t>3.2 л.</t>
  </si>
  <si>
    <t>10HM LU1</t>
  </si>
  <si>
    <t>230 л.с.</t>
  </si>
  <si>
    <t>LFW</t>
  </si>
  <si>
    <t>3.0 л.</t>
  </si>
  <si>
    <t>258 л.с.</t>
  </si>
  <si>
    <t>Orlando</t>
  </si>
  <si>
    <t>F18D4; 2H0</t>
  </si>
  <si>
    <t>13374237 \ 36</t>
  </si>
  <si>
    <t>BELT, TMG (OPTIONAL W/55575247,24405968)</t>
  </si>
  <si>
    <t>BOLT, TMG BELT TENSR (M8X1.25MM)</t>
  </si>
  <si>
    <t>Z 20 D1 (LNP)</t>
  </si>
  <si>
    <t>BOLT, TMG CHAIN TENSR (M6X1.0X35MM) (1.079)</t>
  </si>
  <si>
    <t>Spark (M300)</t>
  </si>
  <si>
    <t>BOLT, TMG CHAIN DPNR (M6X1.0MM)</t>
  </si>
  <si>
    <t>BOLT, TMG CHAIN TENSR (M6X1X30MM) (8.900)</t>
  </si>
  <si>
    <t>BOLT, TMG CHAIN GDE (M6X1X16MM) (WA DIA 14.20MM) (3.602)</t>
  </si>
  <si>
    <t>95032448 \ 47</t>
  </si>
  <si>
    <t>SPARK PLUG,  (IRIDIUM PLUG) (шт)</t>
  </si>
  <si>
    <t>22862230 \ 29</t>
  </si>
  <si>
    <t>Epica</t>
  </si>
  <si>
    <t>Aveo T250</t>
  </si>
  <si>
    <t>B12D1(LMU)</t>
  </si>
  <si>
    <t>75 л.с.</t>
  </si>
  <si>
    <t>A15SMS</t>
  </si>
  <si>
    <t>(- 460681)</t>
  </si>
  <si>
    <t>(460682 -</t>
  </si>
  <si>
    <t xml:space="preserve"> (&amp;JL9)</t>
  </si>
  <si>
    <t>(-JL9)</t>
  </si>
  <si>
    <t>Matiz (M200)</t>
  </si>
  <si>
    <t>19347927 \ 26</t>
  </si>
  <si>
    <t>19347925 \ 24</t>
  </si>
  <si>
    <t>19347944 \ 43</t>
  </si>
  <si>
    <t>19347946 \ 45</t>
  </si>
  <si>
    <t>52085429 \ 52058067</t>
  </si>
  <si>
    <t>Колодки тормозные задние барабан (к-т)</t>
  </si>
  <si>
    <t>(1)(2)</t>
  </si>
  <si>
    <t>Цены на Сервисное обслуживание являются максимально рекомендованными в Авторизованных сервисных центрах Opel и Chevrolet на территории России по состоянию на 01.11.2017 г. Указанная максимальная цена на Сервисное обслуживание является рекомендованной, однако решение об установлении конкретной цены всегда остается на единоличное усмотрение Авторизованных сервисных центров Opel/Chevrolet.  Указанная цена на Сервисное обслуживание может отличаться от стоимости Сервисного обслуживания для конкретного автомобиля в связи с индивидуальными особенностями конструкции автомобиля и в зависимости от Авторизованного Сервисного Центра. Актуальная и окончательная стоимость Сервисного обслуживания определяется Авторизованным сервисным центром Opel/Chevrolet и исключительно по VIN-номеру автомобиля, информацию необходимо уточнять у Авторизованного Сервисного Центра. 
* Стоимость сервисной операции рассчитана при условии использования моторного масла GM Dexos 1 Gen 2 в необходимом для замены количестве.</t>
  </si>
  <si>
    <t>Указанная стоимость сервисного обслуживания является расчетной и получена на основании данных о средней стоимости коммерческого нормо-часа Авторизованных сервисных центров Opel \ Chevrolet и максимальной ценой перепродажи запасных частей на территории России по состоянию на 01.06.2018 г. Обращаем Ваше внимание на то, что стоимость норма-часа и окончательная стоимость работ определяется Авторизованным сервисным центром Opel \ Chevrolet и может отличаться от расчетной.</t>
  </si>
  <si>
    <t>Колодки + Диски тормозные передние(к-т)</t>
  </si>
  <si>
    <t>Для всех регионов, кроме г.Москва и Санкт-Петербург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</si>
</sst>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12">
    <font>
      <sz val="10"/>
      <color theme="1"/>
      <name val="Opel Sans"/>
      <family val="2"/>
    </font>
    <font>
      <sz val="10"/>
      <color theme="1"/>
      <name val="Opel Sans"/>
      <family val="2"/>
    </font>
    <font>
      <b/>
      <sz val="10"/>
      <color theme="1"/>
      <name val="Opel Sans"/>
      <family val="2"/>
    </font>
    <font>
      <sz val="8"/>
      <color theme="1"/>
      <name val="Opel Sans"/>
      <family val="2"/>
    </font>
    <font>
      <b/>
      <sz val="8"/>
      <color theme="1"/>
      <name val="Opel Sans"/>
      <family val="2"/>
    </font>
    <font>
      <sz val="8"/>
      <name val="Opel Sans"/>
      <family val="2"/>
    </font>
    <font>
      <b/>
      <sz val="14"/>
      <color theme="1"/>
      <name val="Opel Sans"/>
      <family val="2"/>
    </font>
    <font>
      <b/>
      <sz val="8"/>
      <name val="Opel Sans"/>
      <family val="2"/>
    </font>
    <font>
      <sz val="8"/>
      <color theme="0"/>
      <name val="Opel Sans"/>
      <family val="2"/>
    </font>
    <font>
      <b/>
      <sz val="8"/>
      <color rgb="FFFF0000"/>
      <name val="Opel Sans"/>
      <family val="2"/>
    </font>
    <font>
      <b/>
      <sz val="8"/>
      <color rgb="FF92D050"/>
      <name val="Opel Sans"/>
      <family val="2"/>
    </font>
    <font>
      <sz val="9"/>
      <color rgb="FFFF0000"/>
      <name val="Opel Sans"/>
      <family val="2"/>
    </font>
  </fonts>
  <fills count="8">
    <fill>
      <patternFill patternType="none"/>
    </fill>
    <fill>
      <patternFill patternType="gray125"/>
    </fill>
    <fill>
      <patternFill patternType="solid">
        <fgColor theme="2" tint="-9.9978637043366805E-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rgb="FFFFC000"/>
        <bgColor indexed="64"/>
      </patternFill>
    </fill>
    <fill>
      <patternFill patternType="solid">
        <fgColor theme="2"/>
        <bgColor indexed="64"/>
      </patternFill>
    </fill>
    <fill>
      <patternFill patternType="solid">
        <fgColor theme="0"/>
        <bgColor indexed="64"/>
      </patternFill>
    </fill>
  </fills>
  <borders count="55">
    <border>
      <left/>
      <right/>
      <top/>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medium">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s>
  <cellStyleXfs count="2">
    <xf numFmtId="0" fontId="0" fillId="0" borderId="0"/>
    <xf numFmtId="164" fontId="1" fillId="0" borderId="0" applyFont="0" applyFill="0" applyBorder="0" applyAlignment="0" applyProtection="0"/>
  </cellStyleXfs>
  <cellXfs count="240">
    <xf numFmtId="0" fontId="0" fillId="0" borderId="0" xfId="0"/>
    <xf numFmtId="0" fontId="0" fillId="0" borderId="0" xfId="0" applyAlignment="1">
      <alignment vertical="top"/>
    </xf>
    <xf numFmtId="0" fontId="3" fillId="0" borderId="0" xfId="0" applyFont="1"/>
    <xf numFmtId="0" fontId="5" fillId="0" borderId="6" xfId="0" applyFont="1" applyFill="1" applyBorder="1" applyAlignment="1"/>
    <xf numFmtId="0" fontId="6" fillId="0" borderId="0" xfId="0" applyFont="1"/>
    <xf numFmtId="0" fontId="2" fillId="2" borderId="1" xfId="0" applyFont="1" applyFill="1" applyBorder="1" applyAlignment="1">
      <alignment horizontal="right" wrapText="1"/>
    </xf>
    <xf numFmtId="0" fontId="2" fillId="2" borderId="12" xfId="0" applyFont="1" applyFill="1" applyBorder="1" applyAlignment="1">
      <alignment horizontal="center" vertical="top" wrapText="1"/>
    </xf>
    <xf numFmtId="0" fontId="2" fillId="2" borderId="4" xfId="0" applyFont="1" applyFill="1" applyBorder="1" applyAlignment="1">
      <alignment horizontal="right" wrapText="1"/>
    </xf>
    <xf numFmtId="0" fontId="0" fillId="2" borderId="13" xfId="0" applyFill="1" applyBorder="1" applyAlignment="1">
      <alignment horizontal="center" wrapText="1"/>
    </xf>
    <xf numFmtId="0" fontId="0" fillId="2" borderId="14" xfId="0" applyFill="1" applyBorder="1" applyAlignment="1">
      <alignment horizontal="center" wrapText="1"/>
    </xf>
    <xf numFmtId="0" fontId="0" fillId="2" borderId="15" xfId="0" applyFill="1" applyBorder="1" applyAlignment="1">
      <alignment horizontal="center" wrapText="1"/>
    </xf>
    <xf numFmtId="0" fontId="0" fillId="2" borderId="16" xfId="0" applyFill="1" applyBorder="1" applyAlignment="1">
      <alignment horizontal="center" wrapText="1"/>
    </xf>
    <xf numFmtId="0" fontId="0" fillId="2" borderId="17" xfId="0" applyFill="1" applyBorder="1" applyAlignment="1">
      <alignment horizontal="center" wrapText="1"/>
    </xf>
    <xf numFmtId="0" fontId="0" fillId="2" borderId="4" xfId="0" applyFill="1" applyBorder="1" applyAlignment="1">
      <alignment horizontal="center" wrapText="1"/>
    </xf>
    <xf numFmtId="0" fontId="0" fillId="2" borderId="18" xfId="0" applyFill="1" applyBorder="1" applyAlignment="1">
      <alignment horizontal="center" wrapText="1"/>
    </xf>
    <xf numFmtId="0" fontId="0" fillId="2" borderId="6" xfId="0" applyFill="1" applyBorder="1" applyAlignment="1">
      <alignment horizontal="center" wrapText="1"/>
    </xf>
    <xf numFmtId="0" fontId="0" fillId="2" borderId="19" xfId="0" applyFill="1" applyBorder="1" applyAlignment="1">
      <alignment horizontal="center" wrapText="1"/>
    </xf>
    <xf numFmtId="0" fontId="0" fillId="2" borderId="20" xfId="0" applyFill="1" applyBorder="1" applyAlignment="1">
      <alignment horizontal="center" wrapText="1"/>
    </xf>
    <xf numFmtId="0" fontId="2" fillId="2" borderId="4" xfId="0" applyFont="1" applyFill="1" applyBorder="1" applyAlignment="1">
      <alignment horizontal="right" vertical="top" wrapText="1"/>
    </xf>
    <xf numFmtId="0" fontId="0" fillId="2" borderId="4" xfId="0" applyFill="1" applyBorder="1" applyAlignment="1">
      <alignment horizontal="center" vertical="top" wrapText="1"/>
    </xf>
    <xf numFmtId="0" fontId="0" fillId="2" borderId="18" xfId="0" applyFill="1" applyBorder="1" applyAlignment="1">
      <alignment horizontal="center" vertical="top" wrapText="1"/>
    </xf>
    <xf numFmtId="0" fontId="0" fillId="2" borderId="6" xfId="0" applyFill="1" applyBorder="1" applyAlignment="1">
      <alignment horizontal="center" vertical="top" wrapText="1"/>
    </xf>
    <xf numFmtId="0" fontId="0" fillId="2" borderId="19" xfId="0" applyFill="1" applyBorder="1" applyAlignment="1">
      <alignment horizontal="center" vertical="top" wrapText="1"/>
    </xf>
    <xf numFmtId="0" fontId="0" fillId="2" borderId="20" xfId="0" applyFill="1" applyBorder="1" applyAlignment="1">
      <alignment horizontal="center" vertical="top" wrapText="1"/>
    </xf>
    <xf numFmtId="0" fontId="2" fillId="4" borderId="21" xfId="0" applyFont="1" applyFill="1" applyBorder="1" applyAlignment="1">
      <alignment horizontal="left"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1" xfId="0" applyFill="1" applyBorder="1" applyAlignment="1">
      <alignment horizontal="center" wrapText="1"/>
    </xf>
    <xf numFmtId="0" fontId="0" fillId="4" borderId="5" xfId="0" applyFill="1" applyBorder="1" applyAlignment="1">
      <alignment wrapText="1"/>
    </xf>
    <xf numFmtId="165" fontId="0" fillId="0" borderId="27" xfId="1" applyNumberFormat="1" applyFont="1" applyBorder="1" applyAlignment="1">
      <alignment wrapText="1"/>
    </xf>
    <xf numFmtId="165" fontId="0" fillId="0" borderId="28" xfId="1" applyNumberFormat="1" applyFont="1" applyBorder="1" applyAlignment="1">
      <alignment wrapText="1"/>
    </xf>
    <xf numFmtId="165" fontId="0" fillId="0" borderId="29" xfId="1" applyNumberFormat="1" applyFont="1" applyBorder="1" applyAlignment="1">
      <alignment wrapText="1"/>
    </xf>
    <xf numFmtId="165" fontId="0" fillId="0" borderId="30" xfId="1" applyNumberFormat="1" applyFont="1" applyBorder="1" applyAlignment="1">
      <alignment wrapText="1"/>
    </xf>
    <xf numFmtId="165" fontId="0" fillId="0" borderId="1" xfId="1" applyNumberFormat="1" applyFont="1" applyBorder="1" applyAlignment="1">
      <alignment wrapText="1"/>
    </xf>
    <xf numFmtId="0" fontId="0" fillId="4" borderId="31" xfId="0" applyFill="1" applyBorder="1" applyAlignment="1">
      <alignment wrapText="1"/>
    </xf>
    <xf numFmtId="165" fontId="0" fillId="0" borderId="18" xfId="1" applyNumberFormat="1" applyFont="1" applyBorder="1" applyAlignment="1">
      <alignment wrapText="1"/>
    </xf>
    <xf numFmtId="165" fontId="0" fillId="0" borderId="19" xfId="1" applyNumberFormat="1" applyFont="1" applyBorder="1" applyAlignment="1">
      <alignment wrapText="1"/>
    </xf>
    <xf numFmtId="165" fontId="0" fillId="0" borderId="6" xfId="1" applyNumberFormat="1" applyFont="1" applyBorder="1" applyAlignment="1">
      <alignment wrapText="1"/>
    </xf>
    <xf numFmtId="165" fontId="0" fillId="0" borderId="20" xfId="1" applyNumberFormat="1" applyFont="1" applyBorder="1" applyAlignment="1">
      <alignment wrapText="1"/>
    </xf>
    <xf numFmtId="165" fontId="0" fillId="0" borderId="4" xfId="1" applyNumberFormat="1" applyFont="1" applyBorder="1" applyAlignment="1">
      <alignment wrapText="1"/>
    </xf>
    <xf numFmtId="165" fontId="0" fillId="0" borderId="18" xfId="1" applyNumberFormat="1" applyFont="1" applyBorder="1" applyAlignment="1">
      <alignment horizontal="right" wrapText="1"/>
    </xf>
    <xf numFmtId="165" fontId="0" fillId="0" borderId="6" xfId="1" applyNumberFormat="1" applyFont="1" applyBorder="1" applyAlignment="1">
      <alignment horizontal="right" wrapText="1"/>
    </xf>
    <xf numFmtId="165" fontId="0" fillId="0" borderId="20" xfId="1" applyNumberFormat="1" applyFont="1" applyBorder="1" applyAlignment="1">
      <alignment horizontal="right" wrapText="1"/>
    </xf>
    <xf numFmtId="165" fontId="0" fillId="0" borderId="23" xfId="1" applyNumberFormat="1" applyFont="1" applyBorder="1" applyAlignment="1">
      <alignment wrapText="1"/>
    </xf>
    <xf numFmtId="165" fontId="0" fillId="0" borderId="25" xfId="1" applyNumberFormat="1" applyFont="1" applyBorder="1" applyAlignment="1">
      <alignment wrapText="1"/>
    </xf>
    <xf numFmtId="165" fontId="0" fillId="0" borderId="23" xfId="1" applyNumberFormat="1" applyFont="1" applyBorder="1" applyAlignment="1">
      <alignment horizontal="right" wrapText="1"/>
    </xf>
    <xf numFmtId="165" fontId="0" fillId="0" borderId="24" xfId="1" applyNumberFormat="1" applyFont="1" applyBorder="1" applyAlignment="1">
      <alignment horizontal="right" wrapText="1"/>
    </xf>
    <xf numFmtId="165" fontId="0" fillId="0" borderId="26" xfId="1" applyNumberFormat="1" applyFont="1" applyBorder="1" applyAlignment="1">
      <alignment horizontal="right" wrapText="1"/>
    </xf>
    <xf numFmtId="165" fontId="0" fillId="0" borderId="24" xfId="1" applyNumberFormat="1" applyFont="1" applyBorder="1" applyAlignment="1">
      <alignment wrapText="1"/>
    </xf>
    <xf numFmtId="165" fontId="0" fillId="0" borderId="26" xfId="1" applyNumberFormat="1" applyFont="1" applyBorder="1" applyAlignment="1">
      <alignment wrapText="1"/>
    </xf>
    <xf numFmtId="165" fontId="0" fillId="0" borderId="22" xfId="1" applyNumberFormat="1" applyFont="1" applyBorder="1" applyAlignment="1">
      <alignment wrapText="1"/>
    </xf>
    <xf numFmtId="165" fontId="0" fillId="0" borderId="32" xfId="1" applyNumberFormat="1" applyFont="1" applyBorder="1" applyAlignment="1">
      <alignment wrapText="1"/>
    </xf>
    <xf numFmtId="165" fontId="0" fillId="0" borderId="33" xfId="1" applyNumberFormat="1" applyFont="1" applyBorder="1" applyAlignment="1">
      <alignment wrapText="1"/>
    </xf>
    <xf numFmtId="165" fontId="0" fillId="0" borderId="32" xfId="1" applyNumberFormat="1" applyFont="1" applyBorder="1" applyAlignment="1">
      <alignment horizontal="right" wrapText="1"/>
    </xf>
    <xf numFmtId="165" fontId="0" fillId="0" borderId="34" xfId="1" applyNumberFormat="1" applyFont="1" applyBorder="1" applyAlignment="1">
      <alignment horizontal="right" wrapText="1"/>
    </xf>
    <xf numFmtId="165" fontId="0" fillId="0" borderId="35" xfId="1" applyNumberFormat="1" applyFont="1" applyBorder="1" applyAlignment="1">
      <alignment horizontal="right" wrapText="1"/>
    </xf>
    <xf numFmtId="165" fontId="0" fillId="0" borderId="21" xfId="1" applyNumberFormat="1" applyFont="1" applyBorder="1" applyAlignment="1">
      <alignment wrapText="1"/>
    </xf>
    <xf numFmtId="0" fontId="0" fillId="4" borderId="1" xfId="0" applyFill="1" applyBorder="1" applyAlignment="1">
      <alignment wrapText="1"/>
    </xf>
    <xf numFmtId="165" fontId="0" fillId="0" borderId="13" xfId="1" applyNumberFormat="1" applyFont="1" applyBorder="1" applyAlignment="1">
      <alignment wrapText="1"/>
    </xf>
    <xf numFmtId="0" fontId="0" fillId="4" borderId="4" xfId="0" applyFill="1" applyBorder="1" applyAlignment="1">
      <alignment wrapText="1"/>
    </xf>
    <xf numFmtId="165" fontId="0" fillId="0" borderId="34" xfId="1" applyNumberFormat="1" applyFont="1" applyBorder="1" applyAlignment="1">
      <alignment wrapText="1"/>
    </xf>
    <xf numFmtId="49" fontId="0" fillId="0" borderId="0" xfId="0" applyNumberFormat="1"/>
    <xf numFmtId="0" fontId="7" fillId="0" borderId="0" xfId="0" applyFont="1" applyAlignment="1">
      <alignment horizontal="left"/>
    </xf>
    <xf numFmtId="0" fontId="5" fillId="0" borderId="0" xfId="0" applyFont="1"/>
    <xf numFmtId="0" fontId="5" fillId="0" borderId="0" xfId="0" applyFont="1" applyAlignment="1">
      <alignment horizontal="center"/>
    </xf>
    <xf numFmtId="0" fontId="3" fillId="5" borderId="0" xfId="0" applyFont="1" applyFill="1"/>
    <xf numFmtId="0" fontId="3" fillId="0" borderId="0" xfId="0" applyFont="1" applyAlignment="1">
      <alignment horizontal="center"/>
    </xf>
    <xf numFmtId="165" fontId="3" fillId="5" borderId="0" xfId="1" applyNumberFormat="1" applyFont="1" applyFill="1"/>
    <xf numFmtId="0" fontId="7" fillId="3" borderId="24" xfId="0" applyFont="1" applyFill="1" applyBorder="1" applyAlignment="1">
      <alignment horizontal="left" vertical="top" wrapText="1"/>
    </xf>
    <xf numFmtId="0" fontId="4" fillId="3" borderId="24" xfId="0" applyFont="1" applyFill="1" applyBorder="1" applyAlignment="1">
      <alignment horizontal="left" vertical="top" wrapText="1"/>
    </xf>
    <xf numFmtId="0" fontId="3" fillId="3" borderId="24" xfId="0" applyFont="1" applyFill="1" applyBorder="1" applyAlignment="1">
      <alignment horizontal="center" vertical="top" wrapText="1"/>
    </xf>
    <xf numFmtId="165" fontId="3" fillId="3" borderId="24" xfId="1" applyNumberFormat="1" applyFont="1" applyFill="1" applyBorder="1" applyAlignment="1">
      <alignment horizontal="center" vertical="top" wrapText="1"/>
    </xf>
    <xf numFmtId="0" fontId="5" fillId="3" borderId="24" xfId="0" applyFont="1" applyFill="1" applyBorder="1" applyAlignment="1">
      <alignment horizontal="center" vertical="top" wrapText="1"/>
    </xf>
    <xf numFmtId="164" fontId="5" fillId="3" borderId="24" xfId="1" applyFont="1" applyFill="1" applyBorder="1" applyAlignment="1">
      <alignment horizontal="center" vertical="top" wrapText="1"/>
    </xf>
    <xf numFmtId="0" fontId="5" fillId="0" borderId="29" xfId="0" applyFont="1" applyFill="1" applyBorder="1" applyAlignment="1"/>
    <xf numFmtId="164" fontId="5" fillId="0" borderId="29" xfId="1" applyFont="1" applyFill="1" applyBorder="1" applyAlignment="1"/>
    <xf numFmtId="0" fontId="5" fillId="0" borderId="29" xfId="0" applyFont="1" applyFill="1" applyBorder="1" applyAlignment="1">
      <alignment horizontal="center"/>
    </xf>
    <xf numFmtId="165" fontId="5" fillId="0" borderId="29" xfId="1" applyNumberFormat="1" applyFont="1" applyFill="1" applyBorder="1" applyAlignment="1">
      <alignment horizontal="center"/>
    </xf>
    <xf numFmtId="165" fontId="5" fillId="0" borderId="11" xfId="1" applyNumberFormat="1" applyFont="1" applyFill="1" applyBorder="1" applyAlignment="1"/>
    <xf numFmtId="0" fontId="5" fillId="0" borderId="6" xfId="0" applyFont="1" applyFill="1" applyBorder="1" applyAlignment="1">
      <alignment horizontal="center"/>
    </xf>
    <xf numFmtId="0" fontId="8" fillId="0" borderId="18" xfId="0" applyFont="1" applyFill="1" applyBorder="1" applyAlignment="1">
      <alignment vertical="top"/>
    </xf>
    <xf numFmtId="164" fontId="5" fillId="0" borderId="6" xfId="1" applyFont="1" applyFill="1" applyBorder="1" applyAlignment="1"/>
    <xf numFmtId="165" fontId="5" fillId="0" borderId="6" xfId="1" applyNumberFormat="1" applyFont="1" applyFill="1" applyBorder="1" applyAlignment="1">
      <alignment horizontal="center"/>
    </xf>
    <xf numFmtId="165" fontId="5" fillId="0" borderId="20" xfId="1" applyNumberFormat="1" applyFont="1" applyFill="1" applyBorder="1" applyAlignment="1">
      <alignment horizontal="center"/>
    </xf>
    <xf numFmtId="0" fontId="8" fillId="0" borderId="32" xfId="0" applyFont="1" applyFill="1" applyBorder="1" applyAlignment="1">
      <alignment vertical="top"/>
    </xf>
    <xf numFmtId="0" fontId="5" fillId="0" borderId="34" xfId="0" applyFont="1" applyFill="1" applyBorder="1" applyAlignment="1"/>
    <xf numFmtId="164" fontId="5" fillId="0" borderId="34" xfId="1" applyFont="1" applyFill="1" applyBorder="1" applyAlignment="1"/>
    <xf numFmtId="0" fontId="5" fillId="0" borderId="34" xfId="0" applyFont="1" applyFill="1" applyBorder="1" applyAlignment="1">
      <alignment horizontal="center"/>
    </xf>
    <xf numFmtId="165" fontId="5" fillId="0" borderId="34" xfId="1" applyNumberFormat="1" applyFont="1" applyFill="1" applyBorder="1" applyAlignment="1">
      <alignment horizontal="center"/>
    </xf>
    <xf numFmtId="165" fontId="5" fillId="0" borderId="35" xfId="1" applyNumberFormat="1" applyFont="1" applyFill="1" applyBorder="1" applyAlignment="1">
      <alignment horizontal="center"/>
    </xf>
    <xf numFmtId="0" fontId="5" fillId="0" borderId="8" xfId="0" applyFont="1" applyFill="1" applyBorder="1" applyAlignment="1"/>
    <xf numFmtId="0" fontId="5" fillId="0" borderId="9" xfId="0" applyFont="1" applyFill="1" applyBorder="1" applyAlignment="1"/>
    <xf numFmtId="164" fontId="5" fillId="0" borderId="9" xfId="1" applyFont="1" applyFill="1" applyBorder="1" applyAlignment="1"/>
    <xf numFmtId="0" fontId="5" fillId="0" borderId="9" xfId="0" applyNumberFormat="1" applyFont="1" applyFill="1" applyBorder="1" applyAlignment="1">
      <alignment horizontal="center"/>
    </xf>
    <xf numFmtId="0" fontId="5" fillId="0" borderId="9" xfId="1" applyNumberFormat="1" applyFont="1" applyFill="1" applyBorder="1" applyAlignment="1">
      <alignment horizontal="center"/>
    </xf>
    <xf numFmtId="165" fontId="5" fillId="0" borderId="9" xfId="1" applyNumberFormat="1" applyFont="1" applyFill="1" applyBorder="1" applyAlignment="1">
      <alignment horizontal="center"/>
    </xf>
    <xf numFmtId="0" fontId="5" fillId="0" borderId="8" xfId="0" applyFont="1" applyFill="1" applyBorder="1" applyAlignment="1">
      <alignment vertical="top"/>
    </xf>
    <xf numFmtId="0" fontId="5" fillId="0" borderId="9" xfId="0" applyFont="1" applyFill="1" applyBorder="1" applyAlignment="1">
      <alignment horizontal="center"/>
    </xf>
    <xf numFmtId="0" fontId="5" fillId="0" borderId="27" xfId="0" applyFont="1" applyFill="1" applyBorder="1" applyAlignment="1"/>
    <xf numFmtId="165" fontId="5" fillId="0" borderId="30" xfId="1" applyNumberFormat="1" applyFont="1" applyFill="1" applyBorder="1" applyAlignment="1"/>
    <xf numFmtId="0" fontId="8" fillId="0" borderId="32" xfId="0" applyFont="1" applyFill="1" applyBorder="1" applyAlignment="1"/>
    <xf numFmtId="0" fontId="8" fillId="0" borderId="18" xfId="0" applyFont="1" applyFill="1" applyBorder="1" applyAlignment="1"/>
    <xf numFmtId="165" fontId="5" fillId="0" borderId="29" xfId="1" applyNumberFormat="1" applyFont="1" applyFill="1" applyBorder="1" applyAlignment="1"/>
    <xf numFmtId="165" fontId="5" fillId="0" borderId="9" xfId="1" applyNumberFormat="1" applyFont="1" applyFill="1" applyBorder="1" applyAlignment="1"/>
    <xf numFmtId="164" fontId="5" fillId="0" borderId="15" xfId="1" applyFont="1" applyFill="1" applyBorder="1" applyAlignment="1"/>
    <xf numFmtId="0" fontId="5" fillId="0" borderId="15" xfId="0" applyFont="1" applyFill="1" applyBorder="1" applyAlignment="1">
      <alignment horizontal="center"/>
    </xf>
    <xf numFmtId="165" fontId="5" fillId="0" borderId="17" xfId="1" applyNumberFormat="1" applyFont="1" applyFill="1" applyBorder="1" applyAlignment="1"/>
    <xf numFmtId="0" fontId="5" fillId="0" borderId="24" xfId="0" applyFont="1" applyFill="1" applyBorder="1" applyAlignment="1"/>
    <xf numFmtId="164" fontId="5" fillId="0" borderId="24" xfId="1" applyFont="1" applyFill="1" applyBorder="1" applyAlignment="1"/>
    <xf numFmtId="0" fontId="5" fillId="0" borderId="24" xfId="0" applyFont="1" applyFill="1" applyBorder="1" applyAlignment="1">
      <alignment horizontal="center"/>
    </xf>
    <xf numFmtId="165" fontId="5" fillId="0" borderId="24" xfId="1" applyNumberFormat="1" applyFont="1" applyFill="1" applyBorder="1" applyAlignment="1">
      <alignment horizontal="center"/>
    </xf>
    <xf numFmtId="0" fontId="8" fillId="0" borderId="0" xfId="0" applyFont="1" applyAlignment="1">
      <alignment horizontal="center"/>
    </xf>
    <xf numFmtId="0" fontId="5" fillId="0" borderId="0" xfId="0" applyFont="1" applyAlignment="1">
      <alignment horizontal="left"/>
    </xf>
    <xf numFmtId="165" fontId="3" fillId="0" borderId="0" xfId="1" applyNumberFormat="1" applyFont="1"/>
    <xf numFmtId="0" fontId="5" fillId="0" borderId="6" xfId="0" applyFont="1" applyFill="1" applyBorder="1" applyAlignment="1">
      <alignment horizontal="left" vertical="top"/>
    </xf>
    <xf numFmtId="165" fontId="5" fillId="0" borderId="15" xfId="1" applyNumberFormat="1" applyFont="1" applyFill="1" applyBorder="1" applyAlignment="1"/>
    <xf numFmtId="0" fontId="5" fillId="0" borderId="0" xfId="0" applyFont="1" applyFill="1" applyAlignment="1"/>
    <xf numFmtId="0" fontId="5" fillId="0" borderId="24" xfId="0" applyFont="1" applyFill="1" applyBorder="1"/>
    <xf numFmtId="0" fontId="5" fillId="6" borderId="6" xfId="0" applyFont="1" applyFill="1" applyBorder="1" applyAlignment="1">
      <alignment horizontal="center" vertical="top" wrapText="1"/>
    </xf>
    <xf numFmtId="165" fontId="5" fillId="6" borderId="6" xfId="1" applyNumberFormat="1" applyFont="1" applyFill="1" applyBorder="1" applyAlignment="1">
      <alignment horizontal="center" vertical="top" wrapText="1"/>
    </xf>
    <xf numFmtId="165" fontId="3" fillId="3" borderId="6" xfId="1" applyNumberFormat="1" applyFont="1" applyFill="1" applyBorder="1" applyAlignment="1">
      <alignment horizontal="center" vertical="top" wrapText="1"/>
    </xf>
    <xf numFmtId="165" fontId="5" fillId="0" borderId="6" xfId="1" applyNumberFormat="1" applyFont="1" applyFill="1" applyBorder="1" applyAlignment="1"/>
    <xf numFmtId="0" fontId="5" fillId="0" borderId="15" xfId="0" applyFont="1" applyFill="1" applyBorder="1" applyAlignment="1"/>
    <xf numFmtId="165" fontId="5" fillId="0" borderId="15" xfId="1" applyNumberFormat="1" applyFont="1" applyFill="1" applyBorder="1" applyAlignment="1">
      <alignment horizontal="center"/>
    </xf>
    <xf numFmtId="165" fontId="5" fillId="0" borderId="20" xfId="1" applyNumberFormat="1" applyFont="1" applyFill="1" applyBorder="1" applyAlignment="1"/>
    <xf numFmtId="165" fontId="5" fillId="0" borderId="34" xfId="1" applyNumberFormat="1" applyFont="1" applyFill="1" applyBorder="1" applyAlignment="1"/>
    <xf numFmtId="165" fontId="5" fillId="0" borderId="35" xfId="1" applyNumberFormat="1" applyFont="1" applyFill="1" applyBorder="1" applyAlignment="1"/>
    <xf numFmtId="0" fontId="5" fillId="0" borderId="24" xfId="0" applyFont="1" applyFill="1" applyBorder="1" applyAlignment="1">
      <alignment horizontal="left" vertical="top"/>
    </xf>
    <xf numFmtId="0" fontId="5" fillId="0" borderId="15" xfId="0" applyFont="1" applyFill="1" applyBorder="1" applyAlignment="1">
      <alignment horizontal="left" vertical="top"/>
    </xf>
    <xf numFmtId="0" fontId="5" fillId="5" borderId="27" xfId="0" applyFont="1" applyFill="1" applyBorder="1" applyAlignment="1">
      <alignment vertical="top"/>
    </xf>
    <xf numFmtId="0" fontId="5" fillId="5" borderId="29" xfId="0" applyFont="1" applyFill="1" applyBorder="1" applyAlignment="1"/>
    <xf numFmtId="164" fontId="5" fillId="5" borderId="29" xfId="1" applyFont="1" applyFill="1" applyBorder="1" applyAlignment="1"/>
    <xf numFmtId="0" fontId="5" fillId="5" borderId="29" xfId="0" applyFont="1" applyFill="1" applyBorder="1" applyAlignment="1">
      <alignment horizontal="center"/>
    </xf>
    <xf numFmtId="165" fontId="5" fillId="5" borderId="29" xfId="1" applyNumberFormat="1" applyFont="1" applyFill="1" applyBorder="1" applyAlignment="1">
      <alignment horizontal="center"/>
    </xf>
    <xf numFmtId="165" fontId="5" fillId="5" borderId="30" xfId="1" applyNumberFormat="1" applyFont="1" applyFill="1" applyBorder="1" applyAlignment="1">
      <alignment horizontal="center"/>
    </xf>
    <xf numFmtId="165" fontId="5" fillId="0" borderId="26" xfId="1" applyNumberFormat="1" applyFont="1" applyFill="1" applyBorder="1" applyAlignment="1"/>
    <xf numFmtId="0" fontId="8" fillId="0" borderId="18" xfId="0" applyFont="1" applyFill="1" applyBorder="1" applyAlignment="1">
      <alignment horizontal="left" vertical="top"/>
    </xf>
    <xf numFmtId="0" fontId="8" fillId="0" borderId="6" xfId="0" applyFont="1" applyFill="1" applyBorder="1" applyAlignment="1">
      <alignment horizontal="left" vertical="top"/>
    </xf>
    <xf numFmtId="0" fontId="8" fillId="0" borderId="24" xfId="0" applyFont="1" applyFill="1" applyBorder="1" applyAlignment="1">
      <alignment horizontal="left" vertical="top"/>
    </xf>
    <xf numFmtId="0" fontId="8" fillId="0" borderId="15" xfId="0" applyFont="1" applyFill="1" applyBorder="1" applyAlignment="1">
      <alignment horizontal="left" vertical="top"/>
    </xf>
    <xf numFmtId="0" fontId="8" fillId="0" borderId="32" xfId="0" applyFont="1" applyFill="1" applyBorder="1" applyAlignment="1">
      <alignment horizontal="left" vertical="top"/>
    </xf>
    <xf numFmtId="0" fontId="8" fillId="0" borderId="34" xfId="0" applyFont="1" applyFill="1" applyBorder="1" applyAlignment="1">
      <alignment horizontal="left" vertical="top"/>
    </xf>
    <xf numFmtId="0" fontId="8" fillId="0" borderId="20" xfId="0" applyFont="1" applyFill="1" applyBorder="1" applyAlignment="1">
      <alignment horizontal="left" vertical="top"/>
    </xf>
    <xf numFmtId="0" fontId="8" fillId="0" borderId="19" xfId="0" applyFont="1" applyFill="1" applyBorder="1" applyAlignment="1">
      <alignment horizontal="left" vertical="top"/>
    </xf>
    <xf numFmtId="0" fontId="8" fillId="0" borderId="25" xfId="0" applyFont="1" applyFill="1" applyBorder="1" applyAlignment="1">
      <alignment horizontal="left" vertical="top"/>
    </xf>
    <xf numFmtId="0" fontId="8" fillId="0" borderId="35" xfId="0" applyFont="1" applyFill="1" applyBorder="1" applyAlignment="1">
      <alignment horizontal="left" vertical="top"/>
    </xf>
    <xf numFmtId="0" fontId="8" fillId="0" borderId="16" xfId="0" applyFont="1" applyFill="1" applyBorder="1" applyAlignment="1">
      <alignment horizontal="left" vertical="top"/>
    </xf>
    <xf numFmtId="0" fontId="9" fillId="0" borderId="6" xfId="0" applyFont="1" applyFill="1" applyBorder="1" applyAlignment="1">
      <alignment horizontal="center"/>
    </xf>
    <xf numFmtId="0" fontId="9" fillId="0" borderId="15" xfId="0" applyFont="1" applyFill="1" applyBorder="1" applyAlignment="1">
      <alignment horizontal="center"/>
    </xf>
    <xf numFmtId="0" fontId="9" fillId="0" borderId="9" xfId="0" applyFont="1" applyFill="1" applyBorder="1" applyAlignment="1">
      <alignment horizontal="center"/>
    </xf>
    <xf numFmtId="0" fontId="9" fillId="0" borderId="29" xfId="0" applyFont="1" applyFill="1" applyBorder="1" applyAlignment="1">
      <alignment horizontal="center"/>
    </xf>
    <xf numFmtId="0" fontId="9" fillId="0" borderId="34" xfId="0" applyFont="1" applyFill="1" applyBorder="1" applyAlignment="1">
      <alignment horizontal="center"/>
    </xf>
    <xf numFmtId="0" fontId="9" fillId="0" borderId="9" xfId="0" applyNumberFormat="1" applyFont="1" applyFill="1" applyBorder="1" applyAlignment="1">
      <alignment horizontal="center"/>
    </xf>
    <xf numFmtId="0" fontId="10" fillId="0" borderId="34" xfId="0" applyFont="1" applyFill="1" applyBorder="1" applyAlignment="1">
      <alignment horizontal="center"/>
    </xf>
    <xf numFmtId="0" fontId="10" fillId="5" borderId="29" xfId="0" applyFont="1" applyFill="1" applyBorder="1" applyAlignment="1">
      <alignment horizontal="center"/>
    </xf>
    <xf numFmtId="0" fontId="10" fillId="0" borderId="6" xfId="0" applyFont="1" applyFill="1" applyBorder="1" applyAlignment="1">
      <alignment horizontal="center"/>
    </xf>
    <xf numFmtId="165" fontId="0" fillId="0" borderId="45" xfId="1" applyNumberFormat="1" applyFont="1" applyBorder="1" applyAlignment="1">
      <alignment wrapText="1"/>
    </xf>
    <xf numFmtId="165" fontId="0" fillId="0" borderId="46" xfId="1" applyNumberFormat="1" applyFont="1" applyBorder="1" applyAlignment="1">
      <alignment wrapText="1"/>
    </xf>
    <xf numFmtId="165" fontId="0" fillId="0" borderId="47" xfId="1" applyNumberFormat="1" applyFont="1" applyBorder="1" applyAlignment="1">
      <alignment wrapText="1"/>
    </xf>
    <xf numFmtId="165" fontId="0" fillId="0" borderId="27" xfId="1" applyNumberFormat="1" applyFont="1" applyFill="1" applyBorder="1" applyAlignment="1">
      <alignment wrapText="1"/>
    </xf>
    <xf numFmtId="165" fontId="0" fillId="0" borderId="28" xfId="1" applyNumberFormat="1" applyFont="1" applyFill="1" applyBorder="1" applyAlignment="1">
      <alignment wrapText="1"/>
    </xf>
    <xf numFmtId="165" fontId="0" fillId="0" borderId="40" xfId="1" applyNumberFormat="1" applyFont="1" applyFill="1" applyBorder="1" applyAlignment="1">
      <alignment wrapText="1"/>
    </xf>
    <xf numFmtId="165" fontId="0" fillId="0" borderId="45" xfId="1" applyNumberFormat="1" applyFont="1" applyFill="1" applyBorder="1" applyAlignment="1">
      <alignment wrapText="1"/>
    </xf>
    <xf numFmtId="165" fontId="0" fillId="0" borderId="41" xfId="1" applyNumberFormat="1" applyFont="1" applyFill="1" applyBorder="1" applyAlignment="1">
      <alignment wrapText="1"/>
    </xf>
    <xf numFmtId="165" fontId="0" fillId="0" borderId="18" xfId="1" applyNumberFormat="1" applyFont="1" applyFill="1" applyBorder="1" applyAlignment="1">
      <alignment wrapText="1"/>
    </xf>
    <xf numFmtId="165" fontId="0" fillId="0" borderId="19" xfId="1" applyNumberFormat="1" applyFont="1" applyFill="1" applyBorder="1" applyAlignment="1">
      <alignment wrapText="1"/>
    </xf>
    <xf numFmtId="165" fontId="0" fillId="0" borderId="31" xfId="1" applyNumberFormat="1" applyFont="1" applyFill="1" applyBorder="1" applyAlignment="1">
      <alignment wrapText="1"/>
    </xf>
    <xf numFmtId="165" fontId="0" fillId="0" borderId="46" xfId="1" applyNumberFormat="1" applyFont="1" applyFill="1" applyBorder="1" applyAlignment="1">
      <alignment wrapText="1"/>
    </xf>
    <xf numFmtId="165" fontId="0" fillId="0" borderId="42" xfId="1" applyNumberFormat="1" applyFont="1" applyFill="1" applyBorder="1" applyAlignment="1">
      <alignment wrapText="1"/>
    </xf>
    <xf numFmtId="165" fontId="0" fillId="0" borderId="31" xfId="1" applyNumberFormat="1" applyFont="1" applyFill="1" applyBorder="1" applyAlignment="1">
      <alignment horizontal="right" wrapText="1"/>
    </xf>
    <xf numFmtId="165" fontId="0" fillId="0" borderId="23" xfId="1" applyNumberFormat="1" applyFont="1" applyFill="1" applyBorder="1" applyAlignment="1">
      <alignment wrapText="1"/>
    </xf>
    <xf numFmtId="165" fontId="0" fillId="0" borderId="25" xfId="1" applyNumberFormat="1" applyFont="1" applyFill="1" applyBorder="1" applyAlignment="1">
      <alignment wrapText="1"/>
    </xf>
    <xf numFmtId="165" fontId="0" fillId="0" borderId="32" xfId="1" applyNumberFormat="1" applyFont="1" applyFill="1" applyBorder="1" applyAlignment="1">
      <alignment wrapText="1"/>
    </xf>
    <xf numFmtId="165" fontId="0" fillId="0" borderId="33" xfId="1" applyNumberFormat="1" applyFont="1" applyFill="1" applyBorder="1" applyAlignment="1">
      <alignment wrapText="1"/>
    </xf>
    <xf numFmtId="165" fontId="0" fillId="0" borderId="43" xfId="1" applyNumberFormat="1" applyFont="1" applyFill="1" applyBorder="1" applyAlignment="1">
      <alignment horizontal="right" wrapText="1"/>
    </xf>
    <xf numFmtId="165" fontId="0" fillId="0" borderId="48" xfId="1" applyNumberFormat="1" applyFont="1" applyFill="1" applyBorder="1" applyAlignment="1">
      <alignment wrapText="1"/>
    </xf>
    <xf numFmtId="165" fontId="0" fillId="0" borderId="44" xfId="1" applyNumberFormat="1" applyFont="1" applyFill="1" applyBorder="1" applyAlignment="1">
      <alignment wrapText="1"/>
    </xf>
    <xf numFmtId="0" fontId="0" fillId="2" borderId="1" xfId="0" applyFill="1" applyBorder="1" applyAlignment="1">
      <alignment horizontal="center" wrapText="1"/>
    </xf>
    <xf numFmtId="0" fontId="5" fillId="5" borderId="6" xfId="0" applyFont="1" applyFill="1" applyBorder="1" applyAlignment="1">
      <alignment horizontal="left" vertical="top"/>
    </xf>
    <xf numFmtId="0" fontId="5" fillId="5" borderId="19" xfId="0" applyFont="1" applyFill="1" applyBorder="1" applyAlignment="1">
      <alignment horizontal="left" vertical="top"/>
    </xf>
    <xf numFmtId="165" fontId="5" fillId="0" borderId="26" xfId="1" applyNumberFormat="1" applyFont="1" applyFill="1" applyBorder="1" applyAlignment="1">
      <alignment horizontal="center"/>
    </xf>
    <xf numFmtId="0" fontId="5" fillId="0" borderId="51" xfId="0" applyFont="1" applyFill="1" applyBorder="1" applyAlignment="1"/>
    <xf numFmtId="164" fontId="5" fillId="0" borderId="51" xfId="1" applyFont="1" applyFill="1" applyBorder="1" applyAlignment="1"/>
    <xf numFmtId="0" fontId="5" fillId="0" borderId="51" xfId="0" applyFont="1" applyFill="1" applyBorder="1" applyAlignment="1">
      <alignment horizontal="center"/>
    </xf>
    <xf numFmtId="165" fontId="5" fillId="0" borderId="51" xfId="1" applyNumberFormat="1" applyFont="1" applyFill="1" applyBorder="1" applyAlignment="1">
      <alignment horizontal="center"/>
    </xf>
    <xf numFmtId="165" fontId="5" fillId="0" borderId="52" xfId="1" applyNumberFormat="1" applyFont="1" applyFill="1" applyBorder="1" applyAlignment="1"/>
    <xf numFmtId="0" fontId="8" fillId="7" borderId="6" xfId="0" applyFont="1" applyFill="1" applyBorder="1" applyAlignment="1">
      <alignment horizontal="left" vertical="top"/>
    </xf>
    <xf numFmtId="0" fontId="8" fillId="7" borderId="15" xfId="0" applyFont="1" applyFill="1" applyBorder="1" applyAlignment="1">
      <alignment horizontal="left" vertical="top"/>
    </xf>
    <xf numFmtId="0" fontId="8" fillId="0" borderId="0" xfId="0" applyFont="1"/>
    <xf numFmtId="0" fontId="5" fillId="0" borderId="45" xfId="0" applyFont="1" applyFill="1" applyBorder="1" applyAlignment="1"/>
    <xf numFmtId="0" fontId="8" fillId="0" borderId="46" xfId="0" applyFont="1" applyFill="1" applyBorder="1" applyAlignment="1"/>
    <xf numFmtId="0" fontId="8" fillId="0" borderId="48" xfId="0" applyFont="1" applyFill="1" applyBorder="1" applyAlignment="1"/>
    <xf numFmtId="0" fontId="5" fillId="0" borderId="53" xfId="0" applyFont="1" applyFill="1" applyBorder="1" applyAlignment="1"/>
    <xf numFmtId="0" fontId="5" fillId="5" borderId="45" xfId="0" applyFont="1" applyFill="1" applyBorder="1" applyAlignment="1">
      <alignment vertical="top"/>
    </xf>
    <xf numFmtId="0" fontId="8" fillId="0" borderId="46" xfId="0" applyFont="1" applyFill="1" applyBorder="1" applyAlignment="1">
      <alignment vertical="top"/>
    </xf>
    <xf numFmtId="0" fontId="8" fillId="0" borderId="48" xfId="0" applyFont="1" applyFill="1" applyBorder="1" applyAlignment="1">
      <alignment vertical="top"/>
    </xf>
    <xf numFmtId="0" fontId="5" fillId="0" borderId="53" xfId="0" applyFont="1" applyFill="1" applyBorder="1" applyAlignment="1">
      <alignment vertical="top"/>
    </xf>
    <xf numFmtId="0" fontId="5" fillId="0" borderId="54" xfId="0" applyFont="1" applyFill="1" applyBorder="1" applyAlignment="1"/>
    <xf numFmtId="0" fontId="5" fillId="0" borderId="47" xfId="0" applyFont="1" applyFill="1" applyBorder="1" applyAlignment="1"/>
    <xf numFmtId="0" fontId="5" fillId="0" borderId="50" xfId="0" applyFont="1" applyFill="1" applyBorder="1" applyAlignment="1"/>
    <xf numFmtId="0" fontId="8" fillId="0" borderId="47" xfId="0" applyFont="1" applyFill="1" applyBorder="1" applyAlignment="1"/>
    <xf numFmtId="0" fontId="5" fillId="0" borderId="45" xfId="0" applyFont="1" applyFill="1" applyBorder="1" applyAlignment="1">
      <alignment vertical="top"/>
    </xf>
    <xf numFmtId="0" fontId="5" fillId="0" borderId="46" xfId="0" applyFont="1" applyFill="1" applyBorder="1" applyAlignment="1"/>
    <xf numFmtId="0" fontId="8" fillId="0" borderId="27" xfId="0" applyFont="1" applyFill="1" applyBorder="1" applyAlignment="1">
      <alignment horizontal="left" vertical="top"/>
    </xf>
    <xf numFmtId="0" fontId="8" fillId="0" borderId="29" xfId="0" applyFont="1" applyFill="1" applyBorder="1" applyAlignment="1">
      <alignment horizontal="left" vertical="top"/>
    </xf>
    <xf numFmtId="0" fontId="8" fillId="0" borderId="30" xfId="0" applyFont="1" applyFill="1" applyBorder="1" applyAlignment="1">
      <alignment horizontal="left" vertical="top"/>
    </xf>
    <xf numFmtId="0" fontId="5" fillId="5" borderId="18" xfId="0" applyFont="1" applyFill="1" applyBorder="1" applyAlignment="1">
      <alignment horizontal="left" vertical="top"/>
    </xf>
    <xf numFmtId="0" fontId="5" fillId="5" borderId="20" xfId="0" applyFont="1" applyFill="1" applyBorder="1" applyAlignment="1">
      <alignment horizontal="left" vertical="top"/>
    </xf>
    <xf numFmtId="0" fontId="8" fillId="7" borderId="18" xfId="0" applyFont="1" applyFill="1" applyBorder="1" applyAlignment="1">
      <alignment horizontal="left" vertical="top"/>
    </xf>
    <xf numFmtId="0" fontId="8" fillId="7" borderId="20" xfId="0" applyFont="1" applyFill="1" applyBorder="1" applyAlignment="1">
      <alignment horizontal="left" vertical="top"/>
    </xf>
    <xf numFmtId="0" fontId="5" fillId="0" borderId="20" xfId="0" applyFont="1" applyFill="1" applyBorder="1" applyAlignment="1">
      <alignment horizontal="left" vertical="top"/>
    </xf>
    <xf numFmtId="0" fontId="11" fillId="0" borderId="6" xfId="0" applyFont="1" applyFill="1" applyBorder="1" applyAlignment="1">
      <alignment horizontal="center" vertical="center"/>
    </xf>
    <xf numFmtId="0" fontId="11" fillId="0" borderId="34" xfId="0" applyFont="1" applyFill="1" applyBorder="1" applyAlignment="1">
      <alignment horizontal="center" vertical="center"/>
    </xf>
    <xf numFmtId="0" fontId="3" fillId="0" borderId="0" xfId="0" applyFont="1" applyAlignment="1">
      <alignment vertical="top"/>
    </xf>
    <xf numFmtId="0" fontId="0" fillId="0" borderId="19" xfId="0" applyBorder="1" applyAlignment="1">
      <alignment vertical="top" wrapText="1"/>
    </xf>
    <xf numFmtId="0" fontId="0" fillId="0" borderId="36" xfId="0" applyBorder="1" applyAlignment="1">
      <alignment vertical="top" wrapText="1"/>
    </xf>
    <xf numFmtId="0" fontId="0" fillId="0" borderId="0" xfId="0" applyAlignment="1">
      <alignment wrapText="1"/>
    </xf>
    <xf numFmtId="0" fontId="2" fillId="2" borderId="3" xfId="0" applyFont="1" applyFill="1" applyBorder="1" applyAlignment="1">
      <alignment horizontal="center" vertical="top" wrapText="1"/>
    </xf>
    <xf numFmtId="0" fontId="0" fillId="0" borderId="7" xfId="0" applyBorder="1" applyAlignment="1">
      <alignment horizontal="center" vertical="top" wrapText="1"/>
    </xf>
    <xf numFmtId="0" fontId="0" fillId="0" borderId="2" xfId="0" applyBorder="1" applyAlignment="1">
      <alignment horizontal="center" vertical="top" wrapText="1"/>
    </xf>
    <xf numFmtId="0" fontId="0" fillId="2" borderId="40" xfId="0" applyFill="1" applyBorder="1" applyAlignment="1">
      <alignment horizontal="center" wrapText="1"/>
    </xf>
    <xf numFmtId="0" fontId="0" fillId="0" borderId="41" xfId="0" applyBorder="1" applyAlignment="1">
      <alignment horizontal="center" wrapText="1"/>
    </xf>
    <xf numFmtId="0" fontId="0" fillId="2" borderId="31" xfId="0" applyFill="1" applyBorder="1" applyAlignment="1">
      <alignment horizontal="center" wrapText="1"/>
    </xf>
    <xf numFmtId="0" fontId="0" fillId="0" borderId="42" xfId="0" applyBorder="1" applyAlignment="1">
      <alignment horizontal="center" wrapText="1"/>
    </xf>
    <xf numFmtId="0" fontId="0" fillId="2" borderId="31" xfId="0" applyFill="1" applyBorder="1" applyAlignment="1">
      <alignment horizontal="center" vertical="top" wrapText="1"/>
    </xf>
    <xf numFmtId="0" fontId="0" fillId="0" borderId="42" xfId="0" applyBorder="1" applyAlignment="1">
      <alignment horizontal="center" vertical="top" wrapText="1"/>
    </xf>
    <xf numFmtId="0" fontId="0" fillId="0" borderId="37" xfId="0" applyFill="1" applyBorder="1" applyAlignment="1">
      <alignment horizontal="center" wrapText="1"/>
    </xf>
    <xf numFmtId="0" fontId="0" fillId="0" borderId="49" xfId="0" applyBorder="1" applyAlignment="1">
      <alignment horizontal="center" wrapText="1"/>
    </xf>
    <xf numFmtId="0" fontId="2" fillId="2" borderId="2" xfId="0" applyFont="1" applyFill="1" applyBorder="1" applyAlignment="1">
      <alignment horizontal="center" vertical="top" wrapText="1"/>
    </xf>
    <xf numFmtId="0" fontId="0" fillId="2" borderId="38" xfId="0" applyFill="1" applyBorder="1" applyAlignment="1">
      <alignment horizontal="center" wrapText="1"/>
    </xf>
    <xf numFmtId="0" fontId="0" fillId="2" borderId="36" xfId="0" applyFill="1" applyBorder="1" applyAlignment="1">
      <alignment horizontal="center" wrapText="1"/>
    </xf>
    <xf numFmtId="0" fontId="0" fillId="2" borderId="36" xfId="0" applyFill="1" applyBorder="1" applyAlignment="1">
      <alignment horizontal="center" vertical="top" wrapText="1"/>
    </xf>
    <xf numFmtId="0" fontId="0" fillId="0" borderId="39" xfId="0" applyFill="1" applyBorder="1" applyAlignment="1">
      <alignment horizontal="center" wrapText="1"/>
    </xf>
    <xf numFmtId="0" fontId="2" fillId="2" borderId="8" xfId="0" applyFont="1" applyFill="1" applyBorder="1" applyAlignment="1">
      <alignment horizontal="center" vertical="top" wrapText="1"/>
    </xf>
    <xf numFmtId="0" fontId="2" fillId="2" borderId="9" xfId="0" applyFont="1" applyFill="1" applyBorder="1" applyAlignment="1">
      <alignment horizontal="center" vertical="top" wrapText="1"/>
    </xf>
    <xf numFmtId="0" fontId="2" fillId="2" borderId="10" xfId="0" applyFont="1" applyFill="1" applyBorder="1" applyAlignment="1">
      <alignment horizontal="center" vertical="top" wrapText="1"/>
    </xf>
    <xf numFmtId="0" fontId="2" fillId="2" borderId="11" xfId="0" applyFont="1" applyFill="1" applyBorder="1" applyAlignment="1">
      <alignment horizontal="center" vertical="top"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41"/>
  <sheetViews>
    <sheetView tabSelected="1" zoomScale="80" zoomScaleNormal="80" workbookViewId="0">
      <selection activeCell="F6" sqref="F6"/>
    </sheetView>
  </sheetViews>
  <sheetFormatPr defaultRowHeight="12.75"/>
  <cols>
    <col min="1" max="1" width="3.42578125" customWidth="1"/>
    <col min="2" max="2" width="55" customWidth="1"/>
    <col min="3" max="4" width="15" customWidth="1"/>
    <col min="5" max="5" width="13.5703125" customWidth="1"/>
    <col min="6" max="6" width="10.7109375" customWidth="1"/>
    <col min="7" max="7" width="7.42578125" customWidth="1"/>
    <col min="8" max="8" width="10.140625" customWidth="1"/>
    <col min="9" max="9" width="6.7109375" bestFit="1" customWidth="1"/>
    <col min="10" max="12" width="15.7109375" customWidth="1"/>
    <col min="13" max="13" width="12" customWidth="1"/>
    <col min="14" max="14" width="6.7109375" bestFit="1" customWidth="1"/>
    <col min="15" max="15" width="14.7109375" customWidth="1"/>
  </cols>
  <sheetData>
    <row r="2" spans="2:15" ht="18">
      <c r="B2" s="4" t="s">
        <v>101</v>
      </c>
    </row>
    <row r="4" spans="2:15">
      <c r="B4" t="s">
        <v>102</v>
      </c>
    </row>
    <row r="5" spans="2:15">
      <c r="B5" t="s">
        <v>103</v>
      </c>
    </row>
    <row r="6" spans="2:15">
      <c r="B6" t="s">
        <v>104</v>
      </c>
    </row>
    <row r="8" spans="2:15" ht="33" customHeight="1">
      <c r="B8" s="219" t="s">
        <v>105</v>
      </c>
      <c r="C8" s="219"/>
      <c r="D8" s="219"/>
      <c r="E8" s="219"/>
      <c r="F8" s="219"/>
      <c r="G8" s="219"/>
      <c r="H8" s="219"/>
      <c r="I8" s="219"/>
      <c r="J8" s="219"/>
      <c r="K8" s="219"/>
      <c r="L8" s="219"/>
      <c r="M8" s="219"/>
      <c r="N8" s="219"/>
      <c r="O8" s="219"/>
    </row>
    <row r="9" spans="2:15" ht="13.5" customHeight="1"/>
    <row r="10" spans="2:15" ht="14.25" customHeight="1" thickBot="1">
      <c r="B10" t="s">
        <v>245</v>
      </c>
    </row>
    <row r="11" spans="2:15" ht="13.5" customHeight="1" thickBot="1">
      <c r="B11" s="5" t="s">
        <v>0</v>
      </c>
      <c r="C11" s="220" t="s">
        <v>107</v>
      </c>
      <c r="D11" s="221"/>
      <c r="E11" s="220" t="s">
        <v>108</v>
      </c>
      <c r="F11" s="222"/>
      <c r="G11" s="222"/>
      <c r="H11" s="222"/>
      <c r="I11" s="221"/>
      <c r="J11" s="220" t="s">
        <v>109</v>
      </c>
      <c r="K11" s="231"/>
      <c r="L11" s="231"/>
      <c r="M11" s="231"/>
      <c r="N11" s="221"/>
      <c r="O11" s="6" t="s">
        <v>110</v>
      </c>
    </row>
    <row r="12" spans="2:15">
      <c r="B12" s="7" t="s">
        <v>1</v>
      </c>
      <c r="C12" s="8" t="s">
        <v>4</v>
      </c>
      <c r="D12" s="8" t="s">
        <v>2</v>
      </c>
      <c r="E12" s="8" t="s">
        <v>2</v>
      </c>
      <c r="F12" s="223" t="s">
        <v>4</v>
      </c>
      <c r="G12" s="224"/>
      <c r="H12" s="223" t="s">
        <v>3</v>
      </c>
      <c r="I12" s="224"/>
      <c r="J12" s="180" t="s">
        <v>2</v>
      </c>
      <c r="K12" s="180" t="s">
        <v>4</v>
      </c>
      <c r="L12" s="180" t="s">
        <v>4</v>
      </c>
      <c r="M12" s="232" t="s">
        <v>3</v>
      </c>
      <c r="N12" s="224"/>
      <c r="O12" s="8" t="s">
        <v>45</v>
      </c>
    </row>
    <row r="13" spans="2:15" ht="25.5">
      <c r="B13" s="7" t="s">
        <v>5</v>
      </c>
      <c r="C13" s="13" t="s">
        <v>43</v>
      </c>
      <c r="D13" s="13" t="s">
        <v>42</v>
      </c>
      <c r="E13" s="13" t="s">
        <v>52</v>
      </c>
      <c r="F13" s="225" t="s">
        <v>39</v>
      </c>
      <c r="G13" s="226"/>
      <c r="H13" s="225" t="s">
        <v>111</v>
      </c>
      <c r="I13" s="226"/>
      <c r="J13" s="13" t="s">
        <v>6</v>
      </c>
      <c r="K13" s="13" t="s">
        <v>39</v>
      </c>
      <c r="L13" s="13" t="s">
        <v>112</v>
      </c>
      <c r="M13" s="233" t="s">
        <v>35</v>
      </c>
      <c r="N13" s="226"/>
      <c r="O13" s="13" t="s">
        <v>113</v>
      </c>
    </row>
    <row r="14" spans="2:15" ht="25.5">
      <c r="B14" s="18" t="s">
        <v>9</v>
      </c>
      <c r="C14" s="19" t="s">
        <v>37</v>
      </c>
      <c r="D14" s="19" t="s">
        <v>41</v>
      </c>
      <c r="E14" s="19" t="s">
        <v>53</v>
      </c>
      <c r="F14" s="227" t="s">
        <v>38</v>
      </c>
      <c r="G14" s="228"/>
      <c r="H14" s="227" t="s">
        <v>54</v>
      </c>
      <c r="I14" s="228"/>
      <c r="J14" s="19" t="s">
        <v>176</v>
      </c>
      <c r="K14" s="19" t="s">
        <v>38</v>
      </c>
      <c r="L14" s="19" t="s">
        <v>37</v>
      </c>
      <c r="M14" s="234" t="s">
        <v>177</v>
      </c>
      <c r="N14" s="228"/>
      <c r="O14" s="19" t="s">
        <v>116</v>
      </c>
    </row>
    <row r="15" spans="2:15" ht="13.5" thickBot="1">
      <c r="B15" s="24" t="s">
        <v>18</v>
      </c>
      <c r="C15" s="25"/>
      <c r="D15" s="25"/>
      <c r="E15" s="25"/>
      <c r="F15" s="229"/>
      <c r="G15" s="230"/>
      <c r="H15" s="229"/>
      <c r="I15" s="230"/>
      <c r="J15" s="30"/>
      <c r="K15" s="30"/>
      <c r="L15" s="30"/>
      <c r="M15" s="235"/>
      <c r="N15" s="230"/>
      <c r="O15" s="30"/>
    </row>
    <row r="16" spans="2:15">
      <c r="B16" s="31" t="s">
        <v>89</v>
      </c>
      <c r="C16" s="162">
        <f>'Пример расчета'!W208</f>
        <v>3615.3229552799994</v>
      </c>
      <c r="D16" s="163">
        <f>'Пример расчета'!W256</f>
        <v>3309.8153337599997</v>
      </c>
      <c r="E16" s="164">
        <f>'Пример расчета'!W377</f>
        <v>3012.3021437999996</v>
      </c>
      <c r="F16" s="163">
        <f>'Пример расчета'!W302</f>
        <v>3012.3021437999996</v>
      </c>
      <c r="G16" s="165"/>
      <c r="H16" s="163">
        <f>'Пример расчета'!W429</f>
        <v>3012.3021437999996</v>
      </c>
      <c r="I16" s="166"/>
      <c r="J16" s="159">
        <f>'Пример расчета'!W139</f>
        <v>3309.8153337599997</v>
      </c>
      <c r="K16" s="34">
        <f>'Пример расчета'!W81</f>
        <v>3012.3021437999996</v>
      </c>
      <c r="L16" s="34">
        <f>'Пример расчета'!W185</f>
        <v>3615.3229552799994</v>
      </c>
      <c r="M16" s="163">
        <f>'Пример расчета'!W3</f>
        <v>3615.3229552799994</v>
      </c>
      <c r="N16" s="166"/>
      <c r="O16" s="36">
        <f>'Пример расчета'!W507</f>
        <v>4362.3952225919993</v>
      </c>
    </row>
    <row r="17" spans="2:15">
      <c r="B17" s="37" t="s">
        <v>90</v>
      </c>
      <c r="C17" s="167">
        <f>'Пример расчета'!W211</f>
        <v>574.22235360000002</v>
      </c>
      <c r="D17" s="168">
        <f>'Пример расчета'!W259</f>
        <v>574.22235360000002</v>
      </c>
      <c r="E17" s="169">
        <f>'Пример расчета'!W354</f>
        <v>604.82267999999999</v>
      </c>
      <c r="F17" s="168">
        <f>'Пример расчета'!W305</f>
        <v>604.82267999999999</v>
      </c>
      <c r="G17" s="170"/>
      <c r="H17" s="168">
        <f>'Пример расчета'!W432</f>
        <v>604.82267999999999</v>
      </c>
      <c r="I17" s="171"/>
      <c r="J17" s="160">
        <f>'Пример расчета'!W142</f>
        <v>1117.3251888</v>
      </c>
      <c r="K17" s="40">
        <f>'Пример расчета'!W84</f>
        <v>797.59125600000004</v>
      </c>
      <c r="L17" s="40">
        <f>'Пример расчета'!W188</f>
        <v>656.04789599999992</v>
      </c>
      <c r="M17" s="168">
        <f>'Пример расчета'!W6</f>
        <v>656.04789599999992</v>
      </c>
      <c r="N17" s="171"/>
      <c r="O17" s="42"/>
    </row>
    <row r="18" spans="2:15">
      <c r="B18" s="37" t="s">
        <v>91</v>
      </c>
      <c r="C18" s="167">
        <f>'Пример расчета'!W212</f>
        <v>865.1108256</v>
      </c>
      <c r="D18" s="168">
        <f>'Пример расчета'!W260</f>
        <v>865.1108256</v>
      </c>
      <c r="E18" s="169">
        <f>'Пример расчета'!W381</f>
        <v>713.59202879999998</v>
      </c>
      <c r="F18" s="168">
        <f>'Пример расчета'!W306</f>
        <v>713.59202879999998</v>
      </c>
      <c r="G18" s="170"/>
      <c r="H18" s="168">
        <f>'Пример расчета'!W433</f>
        <v>713.59202879999998</v>
      </c>
      <c r="I18" s="171"/>
      <c r="J18" s="160">
        <f>'Пример расчета'!W143</f>
        <v>952.65587519999985</v>
      </c>
      <c r="K18" s="40">
        <f>'Пример расчета'!W85</f>
        <v>865.1108256</v>
      </c>
      <c r="L18" s="40">
        <f>'Пример расчета'!W189</f>
        <v>865.1108256</v>
      </c>
      <c r="M18" s="168">
        <f>'Пример расчета'!W7</f>
        <v>952.65587519999985</v>
      </c>
      <c r="N18" s="171"/>
      <c r="O18" s="42">
        <f>'Пример расчета'!W512</f>
        <v>1137.5878199999997</v>
      </c>
    </row>
    <row r="19" spans="2:15">
      <c r="B19" s="37" t="s">
        <v>120</v>
      </c>
      <c r="C19" s="167"/>
      <c r="D19" s="168"/>
      <c r="E19" s="169">
        <f>'Пример расчета'!W382</f>
        <v>1082.7158399999998</v>
      </c>
      <c r="F19" s="168"/>
      <c r="G19" s="170"/>
      <c r="H19" s="168"/>
      <c r="I19" s="171"/>
      <c r="J19" s="160">
        <f>'Пример расчета'!W144</f>
        <v>2985.36672</v>
      </c>
      <c r="K19" s="40">
        <f>'Пример расчета'!W86</f>
        <v>1082.7158399999998</v>
      </c>
      <c r="L19" s="40"/>
      <c r="M19" s="168">
        <f>'Пример расчета'!W8</f>
        <v>1213.66752</v>
      </c>
      <c r="N19" s="171"/>
      <c r="O19" s="42">
        <f>'Пример расчета'!W513</f>
        <v>2700.4585631999998</v>
      </c>
    </row>
    <row r="20" spans="2:15">
      <c r="B20" s="37" t="s">
        <v>33</v>
      </c>
      <c r="C20" s="167"/>
      <c r="D20" s="168"/>
      <c r="E20" s="169">
        <f>'Пример расчета'!W399</f>
        <v>8180.5403903999995</v>
      </c>
      <c r="F20" s="168">
        <f>'Пример расчета'!W324</f>
        <v>8180.5403903999995</v>
      </c>
      <c r="G20" s="170"/>
      <c r="H20" s="168"/>
      <c r="I20" s="171"/>
      <c r="J20" s="160"/>
      <c r="K20" s="40">
        <f>'Пример расчета'!W106</f>
        <v>8180.5403903999995</v>
      </c>
      <c r="L20" s="40"/>
      <c r="M20" s="168"/>
      <c r="N20" s="171"/>
      <c r="O20" s="42"/>
    </row>
    <row r="21" spans="2:15">
      <c r="B21" s="37" t="s">
        <v>93</v>
      </c>
      <c r="C21" s="167">
        <f>'Пример расчета'!W214</f>
        <v>7712.03496</v>
      </c>
      <c r="D21" s="168">
        <f>'Пример расчета'!W262</f>
        <v>6816.55656</v>
      </c>
      <c r="E21" s="169"/>
      <c r="F21" s="168">
        <f>'Пример расчета'!W308</f>
        <v>3070.95336</v>
      </c>
      <c r="G21" s="170"/>
      <c r="H21" s="168"/>
      <c r="I21" s="171"/>
      <c r="J21" s="160">
        <f>'Пример расчета'!W145</f>
        <v>6816.55656</v>
      </c>
      <c r="K21" s="40">
        <f>'Пример расчета'!W87</f>
        <v>3070.95336</v>
      </c>
      <c r="L21" s="40">
        <f>'Пример расчета'!W191</f>
        <v>7712.03496</v>
      </c>
      <c r="M21" s="168"/>
      <c r="N21" s="171"/>
      <c r="O21" s="42">
        <f>'Пример расчета'!W514</f>
        <v>2879.8228920000001</v>
      </c>
    </row>
    <row r="22" spans="2:15" ht="12.75" customHeight="1">
      <c r="B22" s="37" t="s">
        <v>121</v>
      </c>
      <c r="C22" s="167">
        <f>'Пример расчета'!W215</f>
        <v>2636.5450127999998</v>
      </c>
      <c r="D22" s="168">
        <f>'Пример расчета'!W263</f>
        <v>2379.8604624</v>
      </c>
      <c r="E22" s="169"/>
      <c r="F22" s="168"/>
      <c r="G22" s="170"/>
      <c r="H22" s="168"/>
      <c r="I22" s="171"/>
      <c r="J22" s="160">
        <f>'Пример расчета'!W146</f>
        <v>2636.5450127999998</v>
      </c>
      <c r="K22" s="40">
        <f>'Пример расчета'!W88</f>
        <v>2636.5450127999998</v>
      </c>
      <c r="L22" s="40">
        <f>'Пример расчета'!W192</f>
        <v>2636.5450127999998</v>
      </c>
      <c r="M22" s="168">
        <f>'Пример расчета'!W10</f>
        <v>2636.5450127999998</v>
      </c>
      <c r="N22" s="171"/>
      <c r="O22" s="42">
        <f>'Пример расчета'!W515</f>
        <v>4024.1215068000001</v>
      </c>
    </row>
    <row r="23" spans="2:15" ht="14.25" customHeight="1">
      <c r="B23" s="37" t="s">
        <v>122</v>
      </c>
      <c r="C23" s="167">
        <f>'Пример расчета'!W216</f>
        <v>7960.6494984000001</v>
      </c>
      <c r="D23" s="168"/>
      <c r="E23" s="169"/>
      <c r="F23" s="168"/>
      <c r="G23" s="170"/>
      <c r="H23" s="168"/>
      <c r="I23" s="171"/>
      <c r="J23" s="160">
        <f>'Пример расчета'!W147</f>
        <v>7960.6494984000001</v>
      </c>
      <c r="K23" s="40">
        <f>'Пример расчета'!W89</f>
        <v>7960.6494984000001</v>
      </c>
      <c r="L23" s="40">
        <f>'Пример расчета'!W193</f>
        <v>7960.6494984000001</v>
      </c>
      <c r="M23" s="168">
        <f>'Пример расчета'!W11</f>
        <v>7960.6494984000001</v>
      </c>
      <c r="N23" s="171"/>
      <c r="O23" s="42">
        <f>'Пример расчета'!W516</f>
        <v>10611.799085400002</v>
      </c>
    </row>
    <row r="24" spans="2:15">
      <c r="B24" s="37" t="s">
        <v>123</v>
      </c>
      <c r="C24" s="167"/>
      <c r="D24" s="168"/>
      <c r="E24" s="169"/>
      <c r="F24" s="168"/>
      <c r="G24" s="170"/>
      <c r="H24" s="168"/>
      <c r="I24" s="171"/>
      <c r="J24" s="160">
        <f>'Пример расчета'!W150</f>
        <v>2567.7085944</v>
      </c>
      <c r="K24" s="40">
        <f>'Пример расчета'!W92</f>
        <v>2567.7085944</v>
      </c>
      <c r="L24" s="40">
        <f>'Пример расчета'!W196</f>
        <v>2567.7085944</v>
      </c>
      <c r="M24" s="168">
        <f>'Пример расчета'!W14</f>
        <v>2567.7085944</v>
      </c>
      <c r="N24" s="171"/>
      <c r="O24" s="42">
        <f>'Пример расчета'!W519</f>
        <v>3171.2537705999998</v>
      </c>
    </row>
    <row r="25" spans="2:15">
      <c r="B25" s="37" t="s">
        <v>124</v>
      </c>
      <c r="C25" s="167"/>
      <c r="D25" s="168"/>
      <c r="E25" s="169"/>
      <c r="F25" s="168"/>
      <c r="G25" s="170"/>
      <c r="H25" s="168"/>
      <c r="I25" s="171"/>
      <c r="J25" s="160">
        <f>'Пример расчета'!W151</f>
        <v>6621.3921408000006</v>
      </c>
      <c r="K25" s="40">
        <f>'Пример расчета'!W93</f>
        <v>6621.3921408000006</v>
      </c>
      <c r="L25" s="40">
        <f>'Пример расчета'!W197</f>
        <v>6621.3921408000006</v>
      </c>
      <c r="M25" s="168">
        <f>'Пример расчета'!W15</f>
        <v>6621.3921408000006</v>
      </c>
      <c r="N25" s="171"/>
      <c r="O25" s="42">
        <f>'Пример расчета'!W520</f>
        <v>9357.8817215999989</v>
      </c>
    </row>
    <row r="26" spans="2:15">
      <c r="B26" s="37" t="s">
        <v>125</v>
      </c>
      <c r="C26" s="167">
        <f>'Пример расчета'!W220</f>
        <v>2742.5970047999999</v>
      </c>
      <c r="D26" s="168"/>
      <c r="E26" s="169"/>
      <c r="F26" s="168"/>
      <c r="G26" s="170"/>
      <c r="H26" s="168"/>
      <c r="I26" s="171"/>
      <c r="J26" s="160"/>
      <c r="K26" s="40"/>
      <c r="L26" s="40"/>
      <c r="M26" s="168"/>
      <c r="N26" s="171"/>
      <c r="O26" s="42"/>
    </row>
    <row r="27" spans="2:15">
      <c r="B27" s="37" t="s">
        <v>98</v>
      </c>
      <c r="C27" s="167">
        <f>'Пример расчета'!W224</f>
        <v>4259.4469919999992</v>
      </c>
      <c r="D27" s="168"/>
      <c r="E27" s="172">
        <f>'Пример расчета'!W392</f>
        <v>4122.2558496000001</v>
      </c>
      <c r="F27" s="168">
        <f>'Пример расчета'!W317</f>
        <v>4122.2558496000001</v>
      </c>
      <c r="G27" s="170" t="s">
        <v>241</v>
      </c>
      <c r="H27" s="168">
        <f>'Пример расчета'!W444</f>
        <v>4122.2558496000001</v>
      </c>
      <c r="I27" s="171" t="s">
        <v>241</v>
      </c>
      <c r="J27" s="160">
        <f>'Пример расчета'!W154</f>
        <v>4787.1822623999997</v>
      </c>
      <c r="K27" s="40">
        <f>'Пример расчета'!W96</f>
        <v>4787.1822623999997</v>
      </c>
      <c r="L27" s="40">
        <f>'Пример расчета'!W200</f>
        <v>4884.6449759999996</v>
      </c>
      <c r="M27" s="168">
        <f>'Пример расчета'!W18</f>
        <v>4787.1822623999997</v>
      </c>
      <c r="N27" s="171"/>
      <c r="O27" s="42">
        <f>'Пример расчета'!W523</f>
        <v>8607.8496119999982</v>
      </c>
    </row>
    <row r="28" spans="2:15">
      <c r="B28" s="37" t="s">
        <v>32</v>
      </c>
      <c r="C28" s="173">
        <f>'Пример расчета'!W226</f>
        <v>6567.1251519999996</v>
      </c>
      <c r="D28" s="174"/>
      <c r="E28" s="172">
        <f>'Пример расчета'!W394</f>
        <v>6608.1823551999996</v>
      </c>
      <c r="F28" s="168">
        <f>'Пример расчета'!W319</f>
        <v>6608.1823551999996</v>
      </c>
      <c r="G28" s="170" t="s">
        <v>241</v>
      </c>
      <c r="H28" s="168">
        <f>'Пример расчета'!W446</f>
        <v>6608.1823551999996</v>
      </c>
      <c r="I28" s="171" t="s">
        <v>241</v>
      </c>
      <c r="J28" s="161">
        <f>'Пример расчета'!W156</f>
        <v>6877.7309824000004</v>
      </c>
      <c r="K28" s="51">
        <f>'Пример расчета'!W100</f>
        <v>6877.7309824000004</v>
      </c>
      <c r="L28" s="51">
        <f>'Пример расчета'!W202</f>
        <v>6975.1936960000003</v>
      </c>
      <c r="M28" s="168">
        <f>'Пример расчета'!W22</f>
        <v>6877.7309824000004</v>
      </c>
      <c r="N28" s="171"/>
      <c r="O28" s="53"/>
    </row>
    <row r="29" spans="2:15" ht="13.5" thickBot="1">
      <c r="B29" s="37" t="s">
        <v>99</v>
      </c>
      <c r="C29" s="175">
        <f>'Пример расчета'!W229</f>
        <v>2767.3974720000001</v>
      </c>
      <c r="D29" s="176">
        <f>'Пример расчета'!W276</f>
        <v>2767.3974720000001</v>
      </c>
      <c r="E29" s="177">
        <f>'Пример расчета'!W397</f>
        <v>3302.2580544000002</v>
      </c>
      <c r="F29" s="176">
        <f>'Пример расчета'!W322</f>
        <v>3302.2580544000002</v>
      </c>
      <c r="G29" s="178" t="s">
        <v>241</v>
      </c>
      <c r="H29" s="176">
        <f>'Пример расчета'!W449</f>
        <v>3302.2580544000002</v>
      </c>
      <c r="I29" s="179" t="s">
        <v>241</v>
      </c>
      <c r="J29" s="177">
        <f>'Пример расчета'!W159</f>
        <v>2551.0383360000005</v>
      </c>
      <c r="K29" s="57">
        <f>'Пример расчета'!W104</f>
        <v>2551.0383360000005</v>
      </c>
      <c r="L29" s="57"/>
      <c r="M29" s="176">
        <f>'Пример расчета'!W52</f>
        <v>2551.0383360000005</v>
      </c>
      <c r="N29" s="179" t="s">
        <v>241</v>
      </c>
      <c r="O29" s="59"/>
    </row>
    <row r="30" spans="2:15" ht="13.5" customHeight="1"/>
    <row r="31" spans="2:15">
      <c r="B31" t="s">
        <v>133</v>
      </c>
    </row>
    <row r="32" spans="2:15">
      <c r="B32" s="64" t="s">
        <v>134</v>
      </c>
    </row>
    <row r="33" spans="2:15" s="1" customFormat="1">
      <c r="B33" s="64" t="s">
        <v>135</v>
      </c>
      <c r="C33"/>
      <c r="D33"/>
      <c r="E33"/>
      <c r="F33"/>
      <c r="G33"/>
      <c r="H33"/>
      <c r="I33"/>
      <c r="J33"/>
      <c r="K33"/>
      <c r="L33"/>
      <c r="M33"/>
      <c r="N33"/>
      <c r="O33"/>
    </row>
    <row r="35" spans="2:15" ht="39" customHeight="1">
      <c r="B35" s="217" t="s">
        <v>136</v>
      </c>
      <c r="C35" s="218"/>
      <c r="D35" s="218"/>
      <c r="E35" s="218"/>
      <c r="F35" s="218"/>
      <c r="G35" s="218"/>
      <c r="H35" s="218"/>
      <c r="I35" s="218"/>
      <c r="J35" s="218"/>
      <c r="K35" s="218"/>
      <c r="L35" s="218"/>
      <c r="M35" s="218"/>
      <c r="N35" s="218"/>
      <c r="O35" s="218"/>
    </row>
    <row r="36" spans="2:15" ht="88.5" customHeight="1">
      <c r="B36" s="217" t="s">
        <v>242</v>
      </c>
      <c r="C36" s="218"/>
      <c r="D36" s="218"/>
      <c r="E36" s="218"/>
      <c r="F36" s="218"/>
      <c r="G36" s="218"/>
      <c r="H36" s="218"/>
      <c r="I36" s="218"/>
      <c r="J36" s="218"/>
      <c r="K36" s="218"/>
      <c r="L36" s="218"/>
      <c r="M36" s="218"/>
      <c r="N36" s="218"/>
      <c r="O36" s="218"/>
    </row>
    <row r="37" spans="2:15" ht="44.25" customHeight="1">
      <c r="B37" s="217" t="s">
        <v>243</v>
      </c>
      <c r="C37" s="218"/>
      <c r="D37" s="218"/>
      <c r="E37" s="218"/>
      <c r="F37" s="218"/>
      <c r="G37" s="218"/>
      <c r="H37" s="218"/>
      <c r="I37" s="218"/>
      <c r="J37" s="218"/>
      <c r="K37" s="218"/>
      <c r="L37" s="218"/>
      <c r="M37" s="218"/>
      <c r="N37" s="218"/>
      <c r="O37" s="218"/>
    </row>
    <row r="38" spans="2:15" ht="49.5" customHeight="1">
      <c r="B38" s="217" t="s">
        <v>139</v>
      </c>
      <c r="C38" s="218"/>
      <c r="D38" s="218"/>
      <c r="E38" s="218"/>
      <c r="F38" s="218"/>
      <c r="G38" s="218"/>
      <c r="H38" s="218"/>
      <c r="I38" s="218"/>
      <c r="J38" s="218"/>
      <c r="K38" s="218"/>
      <c r="L38" s="218"/>
      <c r="M38" s="218"/>
      <c r="N38" s="218"/>
      <c r="O38" s="218"/>
    </row>
    <row r="41" spans="2:15">
      <c r="B41" s="64"/>
    </row>
  </sheetData>
  <mergeCells count="20">
    <mergeCell ref="B8:O8"/>
    <mergeCell ref="C11:D11"/>
    <mergeCell ref="E11:I11"/>
    <mergeCell ref="J11:N11"/>
    <mergeCell ref="F12:G12"/>
    <mergeCell ref="H12:I12"/>
    <mergeCell ref="M12:N12"/>
    <mergeCell ref="F13:G13"/>
    <mergeCell ref="H13:I13"/>
    <mergeCell ref="M13:N13"/>
    <mergeCell ref="F14:G14"/>
    <mergeCell ref="H14:I14"/>
    <mergeCell ref="M14:N14"/>
    <mergeCell ref="B38:O38"/>
    <mergeCell ref="F15:G15"/>
    <mergeCell ref="H15:I15"/>
    <mergeCell ref="M15:N15"/>
    <mergeCell ref="B35:O35"/>
    <mergeCell ref="B36:O36"/>
    <mergeCell ref="B37:O3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63"/>
  <sheetViews>
    <sheetView zoomScale="80" zoomScaleNormal="80" workbookViewId="0">
      <selection activeCell="M16" sqref="M16"/>
    </sheetView>
  </sheetViews>
  <sheetFormatPr defaultRowHeight="12.75"/>
  <cols>
    <col min="1" max="1" width="3.42578125" customWidth="1"/>
    <col min="2" max="2" width="55" customWidth="1"/>
    <col min="3" max="4" width="15" customWidth="1"/>
    <col min="5" max="7" width="13.5703125" customWidth="1"/>
    <col min="8" max="11" width="15.7109375" customWidth="1"/>
    <col min="12" max="12" width="14.7109375" customWidth="1"/>
    <col min="13" max="13" width="12.5703125" customWidth="1"/>
  </cols>
  <sheetData>
    <row r="2" spans="2:12" ht="18">
      <c r="B2" s="4" t="s">
        <v>101</v>
      </c>
    </row>
    <row r="4" spans="2:12">
      <c r="B4" t="s">
        <v>102</v>
      </c>
    </row>
    <row r="5" spans="2:12">
      <c r="B5" t="s">
        <v>103</v>
      </c>
    </row>
    <row r="6" spans="2:12">
      <c r="B6" t="s">
        <v>104</v>
      </c>
    </row>
    <row r="8" spans="2:12" ht="33" customHeight="1">
      <c r="B8" s="219" t="s">
        <v>105</v>
      </c>
      <c r="C8" s="219"/>
      <c r="D8" s="219"/>
      <c r="E8" s="219"/>
      <c r="F8" s="219"/>
      <c r="G8" s="219"/>
      <c r="H8" s="219"/>
      <c r="I8" s="219"/>
      <c r="J8" s="219"/>
      <c r="K8" s="219"/>
      <c r="L8" s="219"/>
    </row>
    <row r="9" spans="2:12" ht="13.5" customHeight="1"/>
    <row r="10" spans="2:12" ht="14.25" customHeight="1" thickBot="1">
      <c r="B10" t="s">
        <v>106</v>
      </c>
    </row>
    <row r="11" spans="2:12" ht="13.5" customHeight="1" thickBot="1">
      <c r="B11" s="5" t="s">
        <v>0</v>
      </c>
      <c r="C11" s="220" t="s">
        <v>107</v>
      </c>
      <c r="D11" s="221"/>
      <c r="E11" s="220" t="s">
        <v>108</v>
      </c>
      <c r="F11" s="222"/>
      <c r="G11" s="221"/>
      <c r="H11" s="236" t="s">
        <v>109</v>
      </c>
      <c r="I11" s="237"/>
      <c r="J11" s="238"/>
      <c r="K11" s="239"/>
      <c r="L11" s="6" t="s">
        <v>110</v>
      </c>
    </row>
    <row r="12" spans="2:12">
      <c r="B12" s="7" t="s">
        <v>1</v>
      </c>
      <c r="C12" s="8" t="s">
        <v>4</v>
      </c>
      <c r="D12" s="8" t="s">
        <v>2</v>
      </c>
      <c r="E12" s="8" t="s">
        <v>2</v>
      </c>
      <c r="F12" s="8" t="s">
        <v>4</v>
      </c>
      <c r="G12" s="8" t="s">
        <v>3</v>
      </c>
      <c r="H12" s="9" t="s">
        <v>2</v>
      </c>
      <c r="I12" s="10" t="s">
        <v>4</v>
      </c>
      <c r="J12" s="11" t="s">
        <v>4</v>
      </c>
      <c r="K12" s="12" t="s">
        <v>3</v>
      </c>
      <c r="L12" s="8" t="s">
        <v>45</v>
      </c>
    </row>
    <row r="13" spans="2:12" ht="25.5">
      <c r="B13" s="7" t="s">
        <v>5</v>
      </c>
      <c r="C13" s="13" t="s">
        <v>43</v>
      </c>
      <c r="D13" s="13" t="s">
        <v>42</v>
      </c>
      <c r="E13" s="13" t="s">
        <v>52</v>
      </c>
      <c r="F13" s="13" t="s">
        <v>39</v>
      </c>
      <c r="G13" s="13" t="s">
        <v>111</v>
      </c>
      <c r="H13" s="14" t="s">
        <v>6</v>
      </c>
      <c r="I13" s="15" t="s">
        <v>39</v>
      </c>
      <c r="J13" s="16" t="s">
        <v>112</v>
      </c>
      <c r="K13" s="17" t="s">
        <v>35</v>
      </c>
      <c r="L13" s="13" t="s">
        <v>113</v>
      </c>
    </row>
    <row r="14" spans="2:12" ht="25.5">
      <c r="B14" s="18" t="s">
        <v>9</v>
      </c>
      <c r="C14" s="19" t="s">
        <v>37</v>
      </c>
      <c r="D14" s="19" t="s">
        <v>41</v>
      </c>
      <c r="E14" s="19" t="s">
        <v>53</v>
      </c>
      <c r="F14" s="19" t="s">
        <v>38</v>
      </c>
      <c r="G14" s="19" t="s">
        <v>54</v>
      </c>
      <c r="H14" s="20" t="s">
        <v>176</v>
      </c>
      <c r="I14" s="21" t="s">
        <v>38</v>
      </c>
      <c r="J14" s="22" t="s">
        <v>37</v>
      </c>
      <c r="K14" s="23" t="s">
        <v>177</v>
      </c>
      <c r="L14" s="19" t="s">
        <v>116</v>
      </c>
    </row>
    <row r="15" spans="2:12" ht="13.5" thickBot="1">
      <c r="B15" s="24" t="s">
        <v>18</v>
      </c>
      <c r="C15" s="25"/>
      <c r="D15" s="25"/>
      <c r="E15" s="25"/>
      <c r="F15" s="25"/>
      <c r="G15" s="25"/>
      <c r="H15" s="26"/>
      <c r="I15" s="27"/>
      <c r="J15" s="28"/>
      <c r="K15" s="29"/>
      <c r="L15" s="30"/>
    </row>
    <row r="16" spans="2:12">
      <c r="B16" s="31" t="s">
        <v>89</v>
      </c>
      <c r="C16" s="32">
        <v>3188.5</v>
      </c>
      <c r="D16" s="33">
        <v>3188.5</v>
      </c>
      <c r="E16" s="32">
        <v>2713.25</v>
      </c>
      <c r="F16" s="34">
        <v>2713.25</v>
      </c>
      <c r="G16" s="35">
        <v>2713.25</v>
      </c>
      <c r="H16" s="32">
        <v>2927</v>
      </c>
      <c r="I16" s="34">
        <v>2713.25</v>
      </c>
      <c r="J16" s="34">
        <v>3188.5</v>
      </c>
      <c r="K16" s="35">
        <v>3188.5</v>
      </c>
      <c r="L16" s="36">
        <v>3438.5</v>
      </c>
    </row>
    <row r="17" spans="2:12">
      <c r="B17" s="37" t="s">
        <v>90</v>
      </c>
      <c r="C17" s="38">
        <v>1166</v>
      </c>
      <c r="D17" s="39">
        <v>1166</v>
      </c>
      <c r="E17" s="38">
        <v>1028</v>
      </c>
      <c r="F17" s="40">
        <v>1028</v>
      </c>
      <c r="G17" s="41"/>
      <c r="H17" s="38">
        <v>1356</v>
      </c>
      <c r="I17" s="40">
        <v>1146</v>
      </c>
      <c r="J17" s="40">
        <v>1146</v>
      </c>
      <c r="K17" s="41">
        <v>1146</v>
      </c>
      <c r="L17" s="42"/>
    </row>
    <row r="18" spans="2:12">
      <c r="B18" s="37" t="s">
        <v>117</v>
      </c>
      <c r="C18" s="38">
        <v>1141</v>
      </c>
      <c r="D18" s="39">
        <v>1141</v>
      </c>
      <c r="E18" s="38">
        <v>1219</v>
      </c>
      <c r="F18" s="40">
        <v>1219</v>
      </c>
      <c r="G18" s="41">
        <v>1219</v>
      </c>
      <c r="H18" s="38">
        <v>1141</v>
      </c>
      <c r="I18" s="40">
        <v>1141</v>
      </c>
      <c r="J18" s="40">
        <v>1141</v>
      </c>
      <c r="K18" s="41">
        <v>1141</v>
      </c>
      <c r="L18" s="42">
        <v>1356</v>
      </c>
    </row>
    <row r="19" spans="2:12">
      <c r="B19" s="37" t="s">
        <v>118</v>
      </c>
      <c r="C19" s="38">
        <v>1204</v>
      </c>
      <c r="D19" s="39">
        <v>1204</v>
      </c>
      <c r="E19" s="38" t="s">
        <v>119</v>
      </c>
      <c r="F19" s="40" t="s">
        <v>119</v>
      </c>
      <c r="G19" s="41"/>
      <c r="H19" s="38">
        <v>1204</v>
      </c>
      <c r="I19" s="40">
        <v>1204</v>
      </c>
      <c r="J19" s="40">
        <v>1204</v>
      </c>
      <c r="K19" s="41">
        <v>1204</v>
      </c>
      <c r="L19" s="42"/>
    </row>
    <row r="20" spans="2:12">
      <c r="B20" s="37" t="s">
        <v>120</v>
      </c>
      <c r="C20" s="38">
        <v>1570</v>
      </c>
      <c r="D20" s="39">
        <v>1570</v>
      </c>
      <c r="E20" s="38">
        <v>1418</v>
      </c>
      <c r="F20" s="40">
        <v>1418</v>
      </c>
      <c r="G20" s="41"/>
      <c r="H20" s="38">
        <v>3578</v>
      </c>
      <c r="I20" s="40">
        <v>1418</v>
      </c>
      <c r="J20" s="40">
        <v>1570</v>
      </c>
      <c r="K20" s="41">
        <v>1570</v>
      </c>
      <c r="L20" s="42"/>
    </row>
    <row r="21" spans="2:12">
      <c r="B21" s="37" t="s">
        <v>33</v>
      </c>
      <c r="C21" s="38"/>
      <c r="D21" s="39"/>
      <c r="E21" s="38">
        <v>10025</v>
      </c>
      <c r="F21" s="40">
        <v>10025</v>
      </c>
      <c r="G21" s="41">
        <v>10025</v>
      </c>
      <c r="H21" s="38"/>
      <c r="I21" s="40">
        <v>10025</v>
      </c>
      <c r="J21" s="40"/>
      <c r="K21" s="41"/>
      <c r="L21" s="42"/>
    </row>
    <row r="22" spans="2:12">
      <c r="B22" s="37" t="s">
        <v>93</v>
      </c>
      <c r="C22" s="38">
        <v>8886</v>
      </c>
      <c r="D22" s="39">
        <v>8886</v>
      </c>
      <c r="E22" s="38">
        <v>2966</v>
      </c>
      <c r="F22" s="40">
        <v>2966</v>
      </c>
      <c r="G22" s="41">
        <v>3625</v>
      </c>
      <c r="H22" s="38">
        <v>7871</v>
      </c>
      <c r="I22" s="40">
        <v>3625</v>
      </c>
      <c r="J22" s="40">
        <v>8886</v>
      </c>
      <c r="K22" s="41">
        <v>8886</v>
      </c>
      <c r="L22" s="42">
        <v>3716</v>
      </c>
    </row>
    <row r="23" spans="2:12" ht="15.75" customHeight="1">
      <c r="B23" s="37" t="s">
        <v>121</v>
      </c>
      <c r="C23" s="38"/>
      <c r="D23" s="39">
        <v>2851</v>
      </c>
      <c r="E23" s="38"/>
      <c r="F23" s="40"/>
      <c r="G23" s="41"/>
      <c r="H23" s="38">
        <v>3142</v>
      </c>
      <c r="I23" s="40">
        <v>3142</v>
      </c>
      <c r="J23" s="40">
        <v>3142</v>
      </c>
      <c r="K23" s="41">
        <v>3142</v>
      </c>
      <c r="L23" s="42">
        <v>4742</v>
      </c>
    </row>
    <row r="24" spans="2:12">
      <c r="B24" s="37" t="s">
        <v>122</v>
      </c>
      <c r="C24" s="38"/>
      <c r="D24" s="39">
        <v>9571</v>
      </c>
      <c r="E24" s="38"/>
      <c r="F24" s="40"/>
      <c r="G24" s="41"/>
      <c r="H24" s="38">
        <v>9862</v>
      </c>
      <c r="I24" s="40">
        <v>9862</v>
      </c>
      <c r="J24" s="40">
        <v>9862</v>
      </c>
      <c r="K24" s="41">
        <v>9862</v>
      </c>
      <c r="L24" s="42">
        <v>12988</v>
      </c>
    </row>
    <row r="25" spans="2:12">
      <c r="B25" s="37" t="s">
        <v>123</v>
      </c>
      <c r="C25" s="38"/>
      <c r="D25" s="39"/>
      <c r="E25" s="38"/>
      <c r="F25" s="40"/>
      <c r="G25" s="41"/>
      <c r="H25" s="38">
        <v>3113</v>
      </c>
      <c r="I25" s="40">
        <v>3113</v>
      </c>
      <c r="J25" s="40">
        <v>3113</v>
      </c>
      <c r="K25" s="41">
        <v>3113</v>
      </c>
      <c r="L25" s="42">
        <v>3824</v>
      </c>
    </row>
    <row r="26" spans="2:12">
      <c r="B26" s="37" t="s">
        <v>124</v>
      </c>
      <c r="C26" s="38"/>
      <c r="D26" s="39"/>
      <c r="E26" s="38"/>
      <c r="F26" s="40"/>
      <c r="G26" s="41"/>
      <c r="H26" s="38">
        <v>7758</v>
      </c>
      <c r="I26" s="40">
        <v>7758</v>
      </c>
      <c r="J26" s="40">
        <v>7758</v>
      </c>
      <c r="K26" s="41">
        <v>7758</v>
      </c>
      <c r="L26" s="42">
        <v>11504</v>
      </c>
    </row>
    <row r="27" spans="2:12">
      <c r="B27" s="37" t="s">
        <v>125</v>
      </c>
      <c r="C27" s="38"/>
      <c r="D27" s="39">
        <v>4135</v>
      </c>
      <c r="E27" s="38"/>
      <c r="F27" s="40"/>
      <c r="G27" s="41"/>
      <c r="H27" s="38"/>
      <c r="I27" s="40"/>
      <c r="J27" s="40"/>
      <c r="K27" s="41"/>
      <c r="L27" s="42"/>
    </row>
    <row r="28" spans="2:12">
      <c r="B28" s="37" t="s">
        <v>98</v>
      </c>
      <c r="C28" s="38">
        <v>5415</v>
      </c>
      <c r="D28" s="39">
        <v>5415</v>
      </c>
      <c r="E28" s="43">
        <v>5764</v>
      </c>
      <c r="F28" s="44" t="s">
        <v>126</v>
      </c>
      <c r="G28" s="45" t="s">
        <v>126</v>
      </c>
      <c r="H28" s="38">
        <v>6351</v>
      </c>
      <c r="I28" s="40">
        <v>6351</v>
      </c>
      <c r="J28" s="40">
        <v>6351</v>
      </c>
      <c r="K28" s="41">
        <v>6351</v>
      </c>
      <c r="L28" s="42"/>
    </row>
    <row r="29" spans="2:12">
      <c r="B29" s="37" t="s">
        <v>32</v>
      </c>
      <c r="C29" s="46"/>
      <c r="D29" s="47"/>
      <c r="E29" s="48"/>
      <c r="F29" s="49"/>
      <c r="G29" s="50"/>
      <c r="H29" s="46">
        <v>7928</v>
      </c>
      <c r="I29" s="51">
        <v>7928</v>
      </c>
      <c r="J29" s="51">
        <v>7928</v>
      </c>
      <c r="K29" s="52">
        <v>7928</v>
      </c>
      <c r="L29" s="53"/>
    </row>
    <row r="30" spans="2:12" ht="13.5" thickBot="1">
      <c r="B30" s="37" t="s">
        <v>99</v>
      </c>
      <c r="C30" s="54">
        <v>3212</v>
      </c>
      <c r="D30" s="55">
        <v>3212</v>
      </c>
      <c r="E30" s="56">
        <v>3965</v>
      </c>
      <c r="F30" s="57" t="s">
        <v>127</v>
      </c>
      <c r="G30" s="58" t="s">
        <v>127</v>
      </c>
      <c r="H30" s="56">
        <v>2911</v>
      </c>
      <c r="I30" s="57">
        <v>2911</v>
      </c>
      <c r="J30" s="57" t="s">
        <v>128</v>
      </c>
      <c r="K30" s="58" t="s">
        <v>128</v>
      </c>
      <c r="L30" s="59"/>
    </row>
    <row r="31" spans="2:12" ht="13.5" customHeight="1"/>
    <row r="32" spans="2:12" ht="14.25" customHeight="1" thickBot="1">
      <c r="B32" t="s">
        <v>129</v>
      </c>
    </row>
    <row r="33" spans="2:12" ht="13.5" thickBot="1">
      <c r="B33" s="5" t="s">
        <v>0</v>
      </c>
      <c r="C33" s="220" t="s">
        <v>107</v>
      </c>
      <c r="D33" s="221"/>
      <c r="E33" s="220" t="s">
        <v>108</v>
      </c>
      <c r="F33" s="222"/>
      <c r="G33" s="221"/>
      <c r="H33" s="236" t="s">
        <v>109</v>
      </c>
      <c r="I33" s="237"/>
      <c r="J33" s="238"/>
      <c r="K33" s="239"/>
      <c r="L33" s="6" t="s">
        <v>110</v>
      </c>
    </row>
    <row r="34" spans="2:12">
      <c r="B34" s="7" t="s">
        <v>1</v>
      </c>
      <c r="C34" s="8" t="s">
        <v>4</v>
      </c>
      <c r="D34" s="8" t="s">
        <v>2</v>
      </c>
      <c r="E34" s="8" t="s">
        <v>2</v>
      </c>
      <c r="F34" s="8" t="s">
        <v>4</v>
      </c>
      <c r="G34" s="8" t="s">
        <v>3</v>
      </c>
      <c r="H34" s="9" t="s">
        <v>2</v>
      </c>
      <c r="I34" s="10" t="s">
        <v>4</v>
      </c>
      <c r="J34" s="11" t="s">
        <v>4</v>
      </c>
      <c r="K34" s="12" t="s">
        <v>3</v>
      </c>
      <c r="L34" s="8" t="s">
        <v>45</v>
      </c>
    </row>
    <row r="35" spans="2:12" ht="25.5">
      <c r="B35" s="7" t="s">
        <v>5</v>
      </c>
      <c r="C35" s="13" t="s">
        <v>43</v>
      </c>
      <c r="D35" s="13" t="s">
        <v>42</v>
      </c>
      <c r="E35" s="13" t="s">
        <v>52</v>
      </c>
      <c r="F35" s="13" t="s">
        <v>39</v>
      </c>
      <c r="G35" s="13" t="s">
        <v>111</v>
      </c>
      <c r="H35" s="14" t="s">
        <v>6</v>
      </c>
      <c r="I35" s="15" t="s">
        <v>39</v>
      </c>
      <c r="J35" s="16" t="s">
        <v>112</v>
      </c>
      <c r="K35" s="17" t="s">
        <v>35</v>
      </c>
      <c r="L35" s="13" t="s">
        <v>113</v>
      </c>
    </row>
    <row r="36" spans="2:12">
      <c r="B36" s="18" t="s">
        <v>9</v>
      </c>
      <c r="C36" s="19" t="s">
        <v>37</v>
      </c>
      <c r="D36" s="19" t="s">
        <v>41</v>
      </c>
      <c r="E36" s="19" t="s">
        <v>53</v>
      </c>
      <c r="F36" s="19" t="s">
        <v>38</v>
      </c>
      <c r="G36" s="19" t="s">
        <v>54</v>
      </c>
      <c r="H36" s="20" t="s">
        <v>114</v>
      </c>
      <c r="I36" s="21" t="s">
        <v>38</v>
      </c>
      <c r="J36" s="22" t="s">
        <v>37</v>
      </c>
      <c r="K36" s="23" t="s">
        <v>115</v>
      </c>
      <c r="L36" s="19" t="s">
        <v>116</v>
      </c>
    </row>
    <row r="37" spans="2:12" ht="13.5" thickBot="1">
      <c r="B37" s="24" t="s">
        <v>18</v>
      </c>
      <c r="C37" s="25"/>
      <c r="D37" s="25"/>
      <c r="E37" s="25"/>
      <c r="F37" s="25"/>
      <c r="G37" s="25"/>
      <c r="H37" s="26"/>
      <c r="I37" s="27"/>
      <c r="J37" s="28"/>
      <c r="K37" s="29"/>
      <c r="L37" s="30"/>
    </row>
    <row r="38" spans="2:12">
      <c r="B38" s="60" t="s">
        <v>89</v>
      </c>
      <c r="C38" s="32">
        <v>2827.5</v>
      </c>
      <c r="D38" s="33">
        <v>2827.5</v>
      </c>
      <c r="E38" s="32">
        <v>2375.25</v>
      </c>
      <c r="F38" s="34">
        <v>2375.25</v>
      </c>
      <c r="G38" s="35">
        <v>2375.25</v>
      </c>
      <c r="H38" s="32">
        <v>2827.5</v>
      </c>
      <c r="I38" s="34">
        <v>2701.5</v>
      </c>
      <c r="J38" s="34">
        <v>2827.5</v>
      </c>
      <c r="K38" s="35">
        <v>2827.5</v>
      </c>
      <c r="L38" s="61">
        <v>3023.5</v>
      </c>
    </row>
    <row r="39" spans="2:12">
      <c r="B39" s="62" t="s">
        <v>90</v>
      </c>
      <c r="C39" s="38">
        <v>828</v>
      </c>
      <c r="D39" s="39">
        <v>828</v>
      </c>
      <c r="E39" s="38">
        <v>709</v>
      </c>
      <c r="F39" s="40">
        <v>709</v>
      </c>
      <c r="G39" s="41"/>
      <c r="H39" s="38">
        <v>993</v>
      </c>
      <c r="I39" s="40">
        <v>811</v>
      </c>
      <c r="J39" s="40">
        <v>811</v>
      </c>
      <c r="K39" s="41">
        <v>811</v>
      </c>
      <c r="L39" s="42"/>
    </row>
    <row r="40" spans="2:12">
      <c r="B40" s="37" t="s">
        <v>117</v>
      </c>
      <c r="C40" s="38">
        <v>878</v>
      </c>
      <c r="D40" s="39">
        <v>878</v>
      </c>
      <c r="E40" s="38">
        <v>946</v>
      </c>
      <c r="F40" s="40">
        <v>946</v>
      </c>
      <c r="G40" s="41">
        <v>946</v>
      </c>
      <c r="H40" s="38">
        <v>878</v>
      </c>
      <c r="I40" s="40">
        <v>878</v>
      </c>
      <c r="J40" s="40">
        <v>878</v>
      </c>
      <c r="K40" s="41">
        <v>878</v>
      </c>
      <c r="L40" s="42">
        <v>1046</v>
      </c>
    </row>
    <row r="41" spans="2:12">
      <c r="B41" s="37" t="s">
        <v>118</v>
      </c>
      <c r="C41" s="38">
        <v>932</v>
      </c>
      <c r="D41" s="39">
        <v>932</v>
      </c>
      <c r="E41" s="38"/>
      <c r="F41" s="40"/>
      <c r="G41" s="41"/>
      <c r="H41" s="38">
        <v>932</v>
      </c>
      <c r="I41" s="40">
        <v>932</v>
      </c>
      <c r="J41" s="40">
        <v>932</v>
      </c>
      <c r="K41" s="41">
        <v>932</v>
      </c>
      <c r="L41" s="42"/>
    </row>
    <row r="42" spans="2:12">
      <c r="B42" s="62" t="s">
        <v>120</v>
      </c>
      <c r="C42" s="38">
        <v>1210</v>
      </c>
      <c r="D42" s="39">
        <v>1210</v>
      </c>
      <c r="E42" s="38">
        <v>1338</v>
      </c>
      <c r="F42" s="40">
        <v>1338</v>
      </c>
      <c r="G42" s="41"/>
      <c r="H42" s="38">
        <v>3202</v>
      </c>
      <c r="I42" s="40">
        <v>1338</v>
      </c>
      <c r="J42" s="40">
        <v>1466</v>
      </c>
      <c r="K42" s="41">
        <v>1466</v>
      </c>
      <c r="L42" s="42"/>
    </row>
    <row r="43" spans="2:12" ht="15" customHeight="1">
      <c r="B43" s="62" t="s">
        <v>33</v>
      </c>
      <c r="C43" s="38"/>
      <c r="D43" s="39"/>
      <c r="E43" s="38">
        <v>8630</v>
      </c>
      <c r="F43" s="40">
        <v>8630</v>
      </c>
      <c r="G43" s="41">
        <v>8630</v>
      </c>
      <c r="H43" s="38"/>
      <c r="I43" s="40">
        <v>8630</v>
      </c>
      <c r="J43" s="40"/>
      <c r="K43" s="41"/>
      <c r="L43" s="42"/>
    </row>
    <row r="44" spans="2:12">
      <c r="B44" s="62" t="s">
        <v>93</v>
      </c>
      <c r="C44" s="38">
        <v>7576</v>
      </c>
      <c r="D44" s="39">
        <v>7576</v>
      </c>
      <c r="E44" s="38">
        <v>2456</v>
      </c>
      <c r="F44" s="40">
        <v>2456</v>
      </c>
      <c r="G44" s="41">
        <v>3026</v>
      </c>
      <c r="H44" s="38">
        <v>6698</v>
      </c>
      <c r="I44" s="40">
        <v>3026</v>
      </c>
      <c r="J44" s="40">
        <v>7576</v>
      </c>
      <c r="K44" s="41">
        <v>7576</v>
      </c>
      <c r="L44" s="42">
        <v>3087</v>
      </c>
    </row>
    <row r="45" spans="2:12">
      <c r="B45" s="62" t="s">
        <v>121</v>
      </c>
      <c r="C45" s="38"/>
      <c r="D45" s="39">
        <v>2348</v>
      </c>
      <c r="E45" s="38"/>
      <c r="F45" s="40"/>
      <c r="G45" s="41"/>
      <c r="H45" s="38">
        <v>2600</v>
      </c>
      <c r="I45" s="40">
        <v>2600</v>
      </c>
      <c r="J45" s="40">
        <v>2600</v>
      </c>
      <c r="K45" s="41">
        <v>2600</v>
      </c>
      <c r="L45" s="42">
        <v>3963</v>
      </c>
    </row>
    <row r="46" spans="2:12">
      <c r="B46" s="62" t="s">
        <v>122</v>
      </c>
      <c r="C46" s="38"/>
      <c r="D46" s="39">
        <v>7584</v>
      </c>
      <c r="E46" s="38"/>
      <c r="F46" s="40"/>
      <c r="G46" s="41"/>
      <c r="H46" s="38">
        <v>7836</v>
      </c>
      <c r="I46" s="40">
        <v>7836</v>
      </c>
      <c r="J46" s="40">
        <v>7836</v>
      </c>
      <c r="K46" s="41">
        <v>7836</v>
      </c>
      <c r="L46" s="42">
        <v>10441</v>
      </c>
    </row>
    <row r="47" spans="2:12">
      <c r="B47" s="62" t="s">
        <v>123</v>
      </c>
      <c r="C47" s="38"/>
      <c r="D47" s="39"/>
      <c r="E47" s="38"/>
      <c r="F47" s="40"/>
      <c r="G47" s="41"/>
      <c r="H47" s="38">
        <v>2535</v>
      </c>
      <c r="I47" s="40">
        <v>2535</v>
      </c>
      <c r="J47" s="40">
        <v>2535</v>
      </c>
      <c r="K47" s="41">
        <v>2535</v>
      </c>
      <c r="L47" s="42">
        <v>3128</v>
      </c>
    </row>
    <row r="48" spans="2:12">
      <c r="B48" s="62" t="s">
        <v>124</v>
      </c>
      <c r="C48" s="38"/>
      <c r="D48" s="39"/>
      <c r="E48" s="38"/>
      <c r="F48" s="40"/>
      <c r="G48" s="41"/>
      <c r="H48" s="38">
        <v>6070</v>
      </c>
      <c r="I48" s="40">
        <v>6070</v>
      </c>
      <c r="J48" s="40">
        <v>6070</v>
      </c>
      <c r="K48" s="41">
        <v>6070</v>
      </c>
      <c r="L48" s="42">
        <v>9212</v>
      </c>
    </row>
    <row r="49" spans="2:12">
      <c r="B49" s="62" t="s">
        <v>125</v>
      </c>
      <c r="C49" s="38"/>
      <c r="D49" s="39">
        <v>3046</v>
      </c>
      <c r="E49" s="38"/>
      <c r="F49" s="40"/>
      <c r="G49" s="41"/>
      <c r="H49" s="38"/>
      <c r="I49" s="40"/>
      <c r="J49" s="40"/>
      <c r="K49" s="41"/>
      <c r="L49" s="42"/>
    </row>
    <row r="50" spans="2:12">
      <c r="B50" s="62" t="s">
        <v>98</v>
      </c>
      <c r="C50" s="38">
        <v>3850</v>
      </c>
      <c r="D50" s="39">
        <v>3850</v>
      </c>
      <c r="E50" s="38">
        <v>4152</v>
      </c>
      <c r="F50" s="44" t="s">
        <v>130</v>
      </c>
      <c r="G50" s="45" t="s">
        <v>130</v>
      </c>
      <c r="H50" s="38">
        <v>4660</v>
      </c>
      <c r="I50" s="40">
        <v>4660</v>
      </c>
      <c r="J50" s="40">
        <v>4660</v>
      </c>
      <c r="K50" s="41">
        <v>4660</v>
      </c>
      <c r="L50" s="42"/>
    </row>
    <row r="51" spans="2:12">
      <c r="B51" s="37" t="s">
        <v>32</v>
      </c>
      <c r="C51" s="46"/>
      <c r="D51" s="47"/>
      <c r="E51" s="46"/>
      <c r="F51" s="49"/>
      <c r="G51" s="50"/>
      <c r="H51" s="46">
        <v>6237</v>
      </c>
      <c r="I51" s="51">
        <v>6237</v>
      </c>
      <c r="J51" s="51">
        <v>6237</v>
      </c>
      <c r="K51" s="52">
        <v>6237</v>
      </c>
      <c r="L51" s="53"/>
    </row>
    <row r="52" spans="2:12" ht="13.5" thickBot="1">
      <c r="B52" s="62" t="s">
        <v>99</v>
      </c>
      <c r="C52" s="54">
        <v>2559</v>
      </c>
      <c r="D52" s="55">
        <v>2559</v>
      </c>
      <c r="E52" s="54">
        <v>3210</v>
      </c>
      <c r="F52" s="57" t="s">
        <v>131</v>
      </c>
      <c r="G52" s="58" t="s">
        <v>131</v>
      </c>
      <c r="H52" s="54">
        <v>2298</v>
      </c>
      <c r="I52" s="63">
        <v>2298</v>
      </c>
      <c r="J52" s="57" t="s">
        <v>132</v>
      </c>
      <c r="K52" s="58" t="s">
        <v>132</v>
      </c>
      <c r="L52" s="59"/>
    </row>
    <row r="53" spans="2:12">
      <c r="B53" t="s">
        <v>133</v>
      </c>
    </row>
    <row r="54" spans="2:12">
      <c r="B54" s="64" t="s">
        <v>134</v>
      </c>
    </row>
    <row r="55" spans="2:12" s="1" customFormat="1">
      <c r="B55" s="64" t="s">
        <v>135</v>
      </c>
      <c r="C55"/>
      <c r="D55"/>
      <c r="E55"/>
      <c r="F55"/>
      <c r="G55"/>
      <c r="H55"/>
      <c r="I55"/>
      <c r="J55"/>
      <c r="K55"/>
      <c r="L55"/>
    </row>
    <row r="57" spans="2:12" ht="39" customHeight="1">
      <c r="B57" s="217" t="s">
        <v>136</v>
      </c>
      <c r="C57" s="218"/>
      <c r="D57" s="218"/>
      <c r="E57" s="218"/>
      <c r="F57" s="218"/>
      <c r="G57" s="218"/>
      <c r="H57" s="218"/>
      <c r="I57" s="218"/>
      <c r="J57" s="218"/>
      <c r="K57" s="218"/>
      <c r="L57" s="218"/>
    </row>
    <row r="58" spans="2:12" ht="88.5" customHeight="1">
      <c r="B58" s="217" t="s">
        <v>137</v>
      </c>
      <c r="C58" s="218"/>
      <c r="D58" s="218"/>
      <c r="E58" s="218"/>
      <c r="F58" s="218"/>
      <c r="G58" s="218"/>
      <c r="H58" s="218"/>
      <c r="I58" s="218"/>
      <c r="J58" s="218"/>
      <c r="K58" s="218"/>
      <c r="L58" s="218"/>
    </row>
    <row r="59" spans="2:12" ht="44.25" customHeight="1">
      <c r="B59" s="217" t="s">
        <v>138</v>
      </c>
      <c r="C59" s="218"/>
      <c r="D59" s="218"/>
      <c r="E59" s="218"/>
      <c r="F59" s="218"/>
      <c r="G59" s="218"/>
      <c r="H59" s="218"/>
      <c r="I59" s="218"/>
      <c r="J59" s="218"/>
      <c r="K59" s="218"/>
      <c r="L59" s="218"/>
    </row>
    <row r="60" spans="2:12" ht="49.5" customHeight="1">
      <c r="B60" s="217" t="s">
        <v>139</v>
      </c>
      <c r="C60" s="218"/>
      <c r="D60" s="218"/>
      <c r="E60" s="218"/>
      <c r="F60" s="218"/>
      <c r="G60" s="218"/>
      <c r="H60" s="218"/>
      <c r="I60" s="218"/>
      <c r="J60" s="218"/>
      <c r="K60" s="218"/>
      <c r="L60" s="218"/>
    </row>
    <row r="63" spans="2:12">
      <c r="B63" s="64"/>
    </row>
  </sheetData>
  <mergeCells count="11">
    <mergeCell ref="B57:L57"/>
    <mergeCell ref="B58:L58"/>
    <mergeCell ref="B59:L59"/>
    <mergeCell ref="B60:L60"/>
    <mergeCell ref="B8:L8"/>
    <mergeCell ref="C11:D11"/>
    <mergeCell ref="E11:G11"/>
    <mergeCell ref="H11:K11"/>
    <mergeCell ref="C33:D33"/>
    <mergeCell ref="E33:G33"/>
    <mergeCell ref="H33:K3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45"/>
  <sheetViews>
    <sheetView zoomScaleNormal="100" workbookViewId="0">
      <pane xSplit="5" ySplit="2" topLeftCell="F54" activePane="bottomRight" state="frozen"/>
      <selection pane="topRight" activeCell="G1" sqref="G1"/>
      <selection pane="bottomLeft" activeCell="A3" sqref="A3"/>
      <selection pane="bottomRight" activeCell="AD1" sqref="AD1:AG1048576"/>
    </sheetView>
  </sheetViews>
  <sheetFormatPr defaultColWidth="9.140625" defaultRowHeight="11.25"/>
  <cols>
    <col min="1" max="1" width="7.28515625" style="115" customWidth="1"/>
    <col min="2" max="3" width="4.7109375" style="66" customWidth="1"/>
    <col min="4" max="5" width="5.5703125" style="66" customWidth="1"/>
    <col min="6" max="6" width="4.85546875" style="66" customWidth="1"/>
    <col min="7" max="7" width="3.5703125" style="66" customWidth="1"/>
    <col min="8" max="8" width="6.28515625" style="67" customWidth="1"/>
    <col min="9" max="9" width="5.140625" style="67" customWidth="1"/>
    <col min="10" max="10" width="16.42578125" style="66" customWidth="1"/>
    <col min="11" max="11" width="19.5703125" style="2" customWidth="1"/>
    <col min="12" max="12" width="6.5703125" style="2" customWidth="1"/>
    <col min="13" max="13" width="6.28515625" style="2" customWidth="1"/>
    <col min="14" max="14" width="6.5703125" style="2" customWidth="1"/>
    <col min="15" max="15" width="5.140625" style="2" customWidth="1"/>
    <col min="16" max="16" width="9.5703125" style="2" customWidth="1"/>
    <col min="17" max="17" width="6.85546875" style="2" customWidth="1"/>
    <col min="18" max="18" width="16.85546875" style="69" customWidth="1"/>
    <col min="19" max="19" width="11.5703125" style="2" bestFit="1" customWidth="1"/>
    <col min="20" max="20" width="8.42578125" style="2" customWidth="1"/>
    <col min="21" max="21" width="8.140625" style="2" customWidth="1"/>
    <col min="22" max="22" width="9" style="116" customWidth="1"/>
    <col min="23" max="23" width="8.5703125" style="116" customWidth="1"/>
    <col min="24" max="24" width="4.140625" style="2" customWidth="1"/>
    <col min="25" max="25" width="11.85546875" style="116" customWidth="1"/>
    <col min="26" max="26" width="12.7109375" style="116" customWidth="1"/>
    <col min="27" max="27" width="8" style="2" customWidth="1"/>
    <col min="28" max="28" width="11.85546875" style="116" customWidth="1"/>
    <col min="29" max="29" width="12.7109375" style="116" customWidth="1"/>
    <col min="30" max="16384" width="9.140625" style="2"/>
  </cols>
  <sheetData>
    <row r="1" spans="1:31">
      <c r="A1" s="65" t="s">
        <v>140</v>
      </c>
      <c r="L1" s="68" t="s">
        <v>141</v>
      </c>
      <c r="M1" s="68"/>
      <c r="N1" s="68"/>
      <c r="O1" s="68"/>
      <c r="P1" s="68"/>
      <c r="S1" s="120"/>
      <c r="T1" s="68" t="s">
        <v>142</v>
      </c>
      <c r="U1" s="68"/>
      <c r="V1" s="70">
        <v>2080</v>
      </c>
      <c r="W1" s="70">
        <v>1410</v>
      </c>
      <c r="Y1" s="70"/>
      <c r="Z1" s="70"/>
      <c r="AB1" s="70"/>
      <c r="AC1" s="70"/>
    </row>
    <row r="2" spans="1:31" ht="69" customHeight="1" thickBot="1">
      <c r="A2" s="121" t="s">
        <v>0</v>
      </c>
      <c r="B2" s="121" t="s">
        <v>1</v>
      </c>
      <c r="C2" s="121" t="s">
        <v>5</v>
      </c>
      <c r="D2" s="122" t="s">
        <v>7</v>
      </c>
      <c r="E2" s="121" t="s">
        <v>15</v>
      </c>
      <c r="F2" s="121" t="s">
        <v>9</v>
      </c>
      <c r="G2" s="121" t="s">
        <v>10</v>
      </c>
      <c r="H2" s="121" t="s">
        <v>11</v>
      </c>
      <c r="I2" s="121" t="s">
        <v>16</v>
      </c>
      <c r="J2" s="71" t="s">
        <v>18</v>
      </c>
      <c r="K2" s="72" t="s">
        <v>100</v>
      </c>
      <c r="L2" s="73" t="s">
        <v>143</v>
      </c>
      <c r="M2" s="73" t="s">
        <v>174</v>
      </c>
      <c r="N2" s="74" t="s">
        <v>175</v>
      </c>
      <c r="O2" s="74" t="s">
        <v>144</v>
      </c>
      <c r="P2" s="74" t="s">
        <v>145</v>
      </c>
      <c r="Q2" s="74" t="s">
        <v>146</v>
      </c>
      <c r="R2" s="75" t="s">
        <v>147</v>
      </c>
      <c r="S2" s="75" t="s">
        <v>148</v>
      </c>
      <c r="T2" s="75" t="s">
        <v>149</v>
      </c>
      <c r="U2" s="76" t="s">
        <v>150</v>
      </c>
      <c r="V2" s="74" t="s">
        <v>151</v>
      </c>
      <c r="W2" s="74" t="s">
        <v>152</v>
      </c>
      <c r="Y2" s="123" t="s">
        <v>153</v>
      </c>
      <c r="Z2" s="123" t="s">
        <v>154</v>
      </c>
      <c r="AB2" s="123" t="s">
        <v>155</v>
      </c>
      <c r="AC2" s="123" t="s">
        <v>156</v>
      </c>
      <c r="AD2" s="216"/>
      <c r="AE2" s="216"/>
    </row>
    <row r="3" spans="1:31" s="119" customFormat="1" ht="11.25" customHeight="1">
      <c r="A3" s="181" t="s">
        <v>34</v>
      </c>
      <c r="B3" s="181" t="s">
        <v>3</v>
      </c>
      <c r="C3" s="181" t="s">
        <v>35</v>
      </c>
      <c r="D3" s="181" t="s">
        <v>8</v>
      </c>
      <c r="E3" s="181" t="s">
        <v>168</v>
      </c>
      <c r="F3" s="181" t="s">
        <v>36</v>
      </c>
      <c r="G3" s="181"/>
      <c r="H3" s="181"/>
      <c r="I3" s="182" t="s">
        <v>17</v>
      </c>
      <c r="J3" s="132" t="s">
        <v>89</v>
      </c>
      <c r="K3" s="133" t="s">
        <v>20</v>
      </c>
      <c r="L3" s="134">
        <v>0.4</v>
      </c>
      <c r="M3" s="134">
        <v>0.95</v>
      </c>
      <c r="N3" s="134">
        <v>0.85499999999999998</v>
      </c>
      <c r="O3" s="134">
        <v>1</v>
      </c>
      <c r="P3" s="134">
        <v>0.88</v>
      </c>
      <c r="Q3" s="134">
        <f>P3</f>
        <v>0.88</v>
      </c>
      <c r="R3" s="135">
        <v>95599912</v>
      </c>
      <c r="S3" s="157" t="s">
        <v>19</v>
      </c>
      <c r="T3" s="135">
        <v>4.5</v>
      </c>
      <c r="U3" s="136">
        <v>275.43059999999997</v>
      </c>
      <c r="V3" s="136">
        <f>U3*(1+P3)*T3*1.18+((U4+U5)*(1+P4))*1.18+L3*M3*$V$1</f>
        <v>3983.4301992799992</v>
      </c>
      <c r="W3" s="137">
        <f>U3*(1+Q3)*T3*1.18+((U4+U5)*(1+Q4))*1.18+L3*N3*$W$1</f>
        <v>3615.3229552799994</v>
      </c>
      <c r="Y3" s="124">
        <f>L3*M3*O3*$V$1</f>
        <v>790.4</v>
      </c>
      <c r="Z3" s="85">
        <f>V3-Y3</f>
        <v>3193.0301992799991</v>
      </c>
      <c r="AB3" s="85">
        <f>L3*N3*O3*$W$1</f>
        <v>482.22</v>
      </c>
      <c r="AC3" s="85">
        <f>W3-AB3</f>
        <v>3133.1029552799992</v>
      </c>
    </row>
    <row r="4" spans="1:31" s="119" customFormat="1">
      <c r="A4" s="140" t="s">
        <v>34</v>
      </c>
      <c r="B4" s="140" t="s">
        <v>3</v>
      </c>
      <c r="C4" s="140" t="s">
        <v>35</v>
      </c>
      <c r="D4" s="140" t="s">
        <v>8</v>
      </c>
      <c r="E4" s="140" t="s">
        <v>168</v>
      </c>
      <c r="F4" s="140" t="s">
        <v>36</v>
      </c>
      <c r="G4" s="140"/>
      <c r="H4" s="140"/>
      <c r="I4" s="146" t="s">
        <v>17</v>
      </c>
      <c r="J4" s="83" t="s">
        <v>89</v>
      </c>
      <c r="K4" s="3" t="s">
        <v>21</v>
      </c>
      <c r="L4" s="84"/>
      <c r="M4" s="84"/>
      <c r="N4" s="84"/>
      <c r="O4" s="84"/>
      <c r="P4" s="84">
        <v>0.85</v>
      </c>
      <c r="Q4" s="84">
        <v>0.6</v>
      </c>
      <c r="R4" s="82">
        <v>55594651</v>
      </c>
      <c r="S4" s="82">
        <v>19347492</v>
      </c>
      <c r="T4" s="82">
        <v>1</v>
      </c>
      <c r="U4" s="85">
        <v>162.86339999999998</v>
      </c>
      <c r="V4" s="85"/>
      <c r="W4" s="86"/>
      <c r="Y4" s="85"/>
      <c r="Z4" s="85"/>
      <c r="AB4" s="85"/>
      <c r="AC4" s="85"/>
    </row>
    <row r="5" spans="1:31" s="119" customFormat="1" ht="12" thickBot="1">
      <c r="A5" s="140" t="s">
        <v>34</v>
      </c>
      <c r="B5" s="140" t="s">
        <v>3</v>
      </c>
      <c r="C5" s="140" t="s">
        <v>35</v>
      </c>
      <c r="D5" s="140" t="s">
        <v>8</v>
      </c>
      <c r="E5" s="140" t="s">
        <v>168</v>
      </c>
      <c r="F5" s="140" t="s">
        <v>36</v>
      </c>
      <c r="G5" s="140"/>
      <c r="H5" s="140"/>
      <c r="I5" s="146" t="s">
        <v>17</v>
      </c>
      <c r="J5" s="87" t="s">
        <v>89</v>
      </c>
      <c r="K5" s="88" t="s">
        <v>22</v>
      </c>
      <c r="L5" s="89"/>
      <c r="M5" s="89"/>
      <c r="N5" s="89"/>
      <c r="O5" s="89"/>
      <c r="P5" s="89">
        <v>0.85</v>
      </c>
      <c r="Q5" s="89">
        <v>0.6</v>
      </c>
      <c r="R5" s="90">
        <v>90528145</v>
      </c>
      <c r="S5" s="156" t="s">
        <v>19</v>
      </c>
      <c r="T5" s="90">
        <v>1</v>
      </c>
      <c r="U5" s="91">
        <v>40.279800000000002</v>
      </c>
      <c r="V5" s="91"/>
      <c r="W5" s="92"/>
      <c r="Y5" s="85"/>
      <c r="Z5" s="85"/>
      <c r="AB5" s="85"/>
      <c r="AC5" s="85"/>
    </row>
    <row r="6" spans="1:31" s="119" customFormat="1" ht="12" thickBot="1">
      <c r="A6" s="140" t="s">
        <v>34</v>
      </c>
      <c r="B6" s="140" t="s">
        <v>3</v>
      </c>
      <c r="C6" s="140" t="s">
        <v>35</v>
      </c>
      <c r="D6" s="140" t="s">
        <v>8</v>
      </c>
      <c r="E6" s="140" t="s">
        <v>168</v>
      </c>
      <c r="F6" s="140" t="s">
        <v>36</v>
      </c>
      <c r="G6" s="140"/>
      <c r="H6" s="140"/>
      <c r="I6" s="146" t="s">
        <v>17</v>
      </c>
      <c r="J6" s="93" t="s">
        <v>90</v>
      </c>
      <c r="K6" s="94" t="s">
        <v>23</v>
      </c>
      <c r="L6" s="95">
        <v>0.3</v>
      </c>
      <c r="M6" s="95">
        <v>0.85499999999999998</v>
      </c>
      <c r="N6" s="95">
        <v>0.66499999999999992</v>
      </c>
      <c r="O6" s="95">
        <v>1</v>
      </c>
      <c r="P6" s="95">
        <v>0.85</v>
      </c>
      <c r="Q6" s="95">
        <v>0.6</v>
      </c>
      <c r="R6" s="96">
        <v>13272720</v>
      </c>
      <c r="S6" s="100">
        <v>19347471</v>
      </c>
      <c r="T6" s="97">
        <v>1</v>
      </c>
      <c r="U6" s="98">
        <v>198.49199999999999</v>
      </c>
      <c r="V6" s="98">
        <f>T6*(U6*(1+P6)*1.18)+L6*M6*$V$1</f>
        <v>966.82803599999988</v>
      </c>
      <c r="W6" s="81">
        <f>T6*(U6*(1+Q6)*1.18)+L6*N6*$W$1</f>
        <v>656.04789599999992</v>
      </c>
      <c r="Y6" s="124">
        <f t="shared" ref="Y6:Y11" si="0">L6*M6*O6*$V$1</f>
        <v>533.52</v>
      </c>
      <c r="Z6" s="85">
        <f t="shared" ref="Z6:Z11" si="1">V6-Y6</f>
        <v>433.3080359999999</v>
      </c>
      <c r="AB6" s="85">
        <f t="shared" ref="AB6:AB11" si="2">L6*N6*O6*$W$1</f>
        <v>281.29499999999996</v>
      </c>
      <c r="AC6" s="85">
        <f t="shared" ref="AC6:AC11" si="3">W6-AB6</f>
        <v>374.75289599999996</v>
      </c>
    </row>
    <row r="7" spans="1:31" s="119" customFormat="1" ht="12" thickBot="1">
      <c r="A7" s="140" t="s">
        <v>34</v>
      </c>
      <c r="B7" s="140" t="s">
        <v>3</v>
      </c>
      <c r="C7" s="140" t="s">
        <v>35</v>
      </c>
      <c r="D7" s="140" t="s">
        <v>8</v>
      </c>
      <c r="E7" s="140" t="s">
        <v>168</v>
      </c>
      <c r="F7" s="140" t="s">
        <v>36</v>
      </c>
      <c r="G7" s="140"/>
      <c r="H7" s="140"/>
      <c r="I7" s="146" t="s">
        <v>17</v>
      </c>
      <c r="J7" s="99" t="s">
        <v>91</v>
      </c>
      <c r="K7" s="94" t="s">
        <v>157</v>
      </c>
      <c r="L7" s="95">
        <v>0.3</v>
      </c>
      <c r="M7" s="95">
        <v>0.95</v>
      </c>
      <c r="N7" s="95">
        <v>0.95</v>
      </c>
      <c r="O7" s="95">
        <v>1</v>
      </c>
      <c r="P7" s="95">
        <v>0.85</v>
      </c>
      <c r="Q7" s="95">
        <v>0.6</v>
      </c>
      <c r="R7" s="100">
        <v>13503677</v>
      </c>
      <c r="S7" s="100">
        <v>19347479</v>
      </c>
      <c r="T7" s="100">
        <v>1</v>
      </c>
      <c r="U7" s="98">
        <v>291.74039999999997</v>
      </c>
      <c r="V7" s="98">
        <f>T7*(U7*(1+P7)*1.18)+L7*M7*$V$1</f>
        <v>1229.6692932000001</v>
      </c>
      <c r="W7" s="81">
        <f>T7*(U7*(1+Q7)*1.18)+L7*N7*$W$1</f>
        <v>952.65587519999985</v>
      </c>
      <c r="Y7" s="124">
        <f t="shared" si="0"/>
        <v>592.79999999999995</v>
      </c>
      <c r="Z7" s="85">
        <f t="shared" si="1"/>
        <v>636.86929320000013</v>
      </c>
      <c r="AB7" s="85">
        <f t="shared" si="2"/>
        <v>401.84999999999997</v>
      </c>
      <c r="AC7" s="85">
        <f t="shared" si="3"/>
        <v>550.80587519999995</v>
      </c>
    </row>
    <row r="8" spans="1:31" s="119" customFormat="1" ht="12" thickBot="1">
      <c r="A8" s="140" t="s">
        <v>34</v>
      </c>
      <c r="B8" s="140" t="s">
        <v>3</v>
      </c>
      <c r="C8" s="140" t="s">
        <v>35</v>
      </c>
      <c r="D8" s="140" t="s">
        <v>8</v>
      </c>
      <c r="E8" s="140" t="s">
        <v>168</v>
      </c>
      <c r="F8" s="140" t="s">
        <v>36</v>
      </c>
      <c r="G8" s="140"/>
      <c r="H8" s="140"/>
      <c r="I8" s="146" t="s">
        <v>17</v>
      </c>
      <c r="J8" s="99" t="s">
        <v>158</v>
      </c>
      <c r="K8" s="94" t="s">
        <v>159</v>
      </c>
      <c r="L8" s="95">
        <v>0.4</v>
      </c>
      <c r="M8" s="95">
        <v>0.95</v>
      </c>
      <c r="N8" s="95">
        <v>0.95</v>
      </c>
      <c r="O8" s="95">
        <v>1</v>
      </c>
      <c r="P8" s="95">
        <v>0.85</v>
      </c>
      <c r="Q8" s="95">
        <v>0.6</v>
      </c>
      <c r="R8" s="100">
        <v>25193474</v>
      </c>
      <c r="S8" s="100">
        <v>19347364</v>
      </c>
      <c r="T8" s="100">
        <v>4</v>
      </c>
      <c r="U8" s="98">
        <v>89.76</v>
      </c>
      <c r="V8" s="98">
        <f>T8*(U8*(1+P8)*1.18)+L8*M8*$V$1</f>
        <v>1574.1843199999998</v>
      </c>
      <c r="W8" s="81">
        <f>T8*(U8*(1+Q8)*1.18)+L8*N8*$W$1</f>
        <v>1213.66752</v>
      </c>
      <c r="Y8" s="124">
        <f t="shared" si="0"/>
        <v>790.4</v>
      </c>
      <c r="Z8" s="85">
        <f t="shared" si="1"/>
        <v>783.78431999999987</v>
      </c>
      <c r="AB8" s="85">
        <f t="shared" si="2"/>
        <v>535.79999999999995</v>
      </c>
      <c r="AC8" s="85">
        <f t="shared" si="3"/>
        <v>677.86752000000001</v>
      </c>
    </row>
    <row r="9" spans="1:31" s="119" customFormat="1" ht="12" thickBot="1">
      <c r="A9" s="140" t="s">
        <v>34</v>
      </c>
      <c r="B9" s="140" t="s">
        <v>3</v>
      </c>
      <c r="C9" s="140" t="s">
        <v>35</v>
      </c>
      <c r="D9" s="140" t="s">
        <v>8</v>
      </c>
      <c r="E9" s="140" t="s">
        <v>168</v>
      </c>
      <c r="F9" s="140" t="s">
        <v>36</v>
      </c>
      <c r="G9" s="140"/>
      <c r="H9" s="140"/>
      <c r="I9" s="146" t="s">
        <v>17</v>
      </c>
      <c r="J9" s="93" t="s">
        <v>93</v>
      </c>
      <c r="K9" s="94" t="s">
        <v>24</v>
      </c>
      <c r="L9" s="95">
        <v>0.3</v>
      </c>
      <c r="M9" s="95">
        <v>0.95</v>
      </c>
      <c r="N9" s="95">
        <v>0.95</v>
      </c>
      <c r="O9" s="95">
        <v>1</v>
      </c>
      <c r="P9" s="95">
        <v>0.85</v>
      </c>
      <c r="Q9" s="95">
        <v>0.6</v>
      </c>
      <c r="R9" s="100">
        <v>96476979</v>
      </c>
      <c r="S9" s="152" t="s">
        <v>180</v>
      </c>
      <c r="T9" s="100">
        <v>1</v>
      </c>
      <c r="U9" s="98">
        <v>8382.1458000000002</v>
      </c>
      <c r="V9" s="98">
        <f>T9*(U9*(1+P9)*1.18)+L9*M9*$V$1</f>
        <v>18891.024281399998</v>
      </c>
      <c r="W9" s="81">
        <f>T9*(U9*(1+Q9)*1.18)+L9*N9*$W$1</f>
        <v>16227.3412704</v>
      </c>
      <c r="Y9" s="124">
        <f t="shared" si="0"/>
        <v>592.79999999999995</v>
      </c>
      <c r="Z9" s="85">
        <f t="shared" si="1"/>
        <v>18298.224281399998</v>
      </c>
      <c r="AB9" s="85">
        <f t="shared" si="2"/>
        <v>401.84999999999997</v>
      </c>
      <c r="AC9" s="85">
        <f t="shared" si="3"/>
        <v>15825.4912704</v>
      </c>
    </row>
    <row r="10" spans="1:31" s="119" customFormat="1" ht="12" thickBot="1">
      <c r="A10" s="140" t="s">
        <v>34</v>
      </c>
      <c r="B10" s="140" t="s">
        <v>3</v>
      </c>
      <c r="C10" s="140" t="s">
        <v>35</v>
      </c>
      <c r="D10" s="140" t="s">
        <v>8</v>
      </c>
      <c r="E10" s="140" t="s">
        <v>168</v>
      </c>
      <c r="F10" s="140" t="s">
        <v>36</v>
      </c>
      <c r="G10" s="140"/>
      <c r="H10" s="140"/>
      <c r="I10" s="146" t="s">
        <v>17</v>
      </c>
      <c r="J10" s="93" t="s">
        <v>94</v>
      </c>
      <c r="K10" s="94" t="s">
        <v>25</v>
      </c>
      <c r="L10" s="95">
        <v>1</v>
      </c>
      <c r="M10" s="95">
        <v>0.47499999999999998</v>
      </c>
      <c r="N10" s="95">
        <v>0.52249999999999996</v>
      </c>
      <c r="O10" s="95">
        <v>1</v>
      </c>
      <c r="P10" s="95">
        <v>0.85</v>
      </c>
      <c r="Q10" s="95">
        <v>0.6</v>
      </c>
      <c r="R10" s="100">
        <v>13412272</v>
      </c>
      <c r="S10" s="100">
        <v>19347580</v>
      </c>
      <c r="T10" s="100">
        <v>1</v>
      </c>
      <c r="U10" s="98">
        <v>1006.2606</v>
      </c>
      <c r="V10" s="98">
        <f>T10*(U10*(1+P10)*1.18)+L10*M10*$V$1</f>
        <v>3184.6668897999998</v>
      </c>
      <c r="W10" s="81">
        <f>T10*(U10*(1+Q10)*1.18)+L10*N10*$W$1</f>
        <v>2636.5450127999998</v>
      </c>
      <c r="Y10" s="124">
        <f t="shared" si="0"/>
        <v>988</v>
      </c>
      <c r="Z10" s="85">
        <f t="shared" si="1"/>
        <v>2196.6668897999998</v>
      </c>
      <c r="AB10" s="85">
        <f t="shared" si="2"/>
        <v>736.72499999999991</v>
      </c>
      <c r="AC10" s="85">
        <f t="shared" si="3"/>
        <v>1899.8200127999999</v>
      </c>
    </row>
    <row r="11" spans="1:31" s="119" customFormat="1">
      <c r="A11" s="140" t="s">
        <v>34</v>
      </c>
      <c r="B11" s="140" t="s">
        <v>3</v>
      </c>
      <c r="C11" s="140" t="s">
        <v>35</v>
      </c>
      <c r="D11" s="140" t="s">
        <v>8</v>
      </c>
      <c r="E11" s="140" t="s">
        <v>168</v>
      </c>
      <c r="F11" s="140" t="s">
        <v>36</v>
      </c>
      <c r="G11" s="140"/>
      <c r="H11" s="140"/>
      <c r="I11" s="146" t="s">
        <v>17</v>
      </c>
      <c r="J11" s="101" t="s">
        <v>95</v>
      </c>
      <c r="K11" s="77" t="s">
        <v>25</v>
      </c>
      <c r="L11" s="78">
        <v>1.3</v>
      </c>
      <c r="M11" s="78">
        <v>0.85499999999999998</v>
      </c>
      <c r="N11" s="78">
        <v>0.71249999999999991</v>
      </c>
      <c r="O11" s="78">
        <v>1</v>
      </c>
      <c r="P11" s="78">
        <v>0.85</v>
      </c>
      <c r="Q11" s="78">
        <v>0.6</v>
      </c>
      <c r="R11" s="79">
        <v>13412272</v>
      </c>
      <c r="S11" s="79">
        <v>19347580</v>
      </c>
      <c r="T11" s="79">
        <v>1</v>
      </c>
      <c r="U11" s="80">
        <v>1006.2606</v>
      </c>
      <c r="V11" s="80">
        <f>T11*(U11*(1+P11)*1.18)+T12*(U12*(1+P12)*1.18)+L11*M11*$V$1</f>
        <v>10006.344029399999</v>
      </c>
      <c r="W11" s="102">
        <f>T11*(U11*(1+Q11)*1.18)+T12*(U12*(1+Q12)*1.18)+L11*N11*$W$1</f>
        <v>7960.6494984000001</v>
      </c>
      <c r="Y11" s="124">
        <f t="shared" si="0"/>
        <v>2311.92</v>
      </c>
      <c r="Z11" s="85">
        <f t="shared" si="1"/>
        <v>7694.4240293999992</v>
      </c>
      <c r="AB11" s="85">
        <f t="shared" si="2"/>
        <v>1306.0124999999998</v>
      </c>
      <c r="AC11" s="85">
        <f t="shared" si="3"/>
        <v>6654.6369984000003</v>
      </c>
    </row>
    <row r="12" spans="1:31" s="119" customFormat="1" ht="12" thickBot="1">
      <c r="A12" s="140" t="s">
        <v>34</v>
      </c>
      <c r="B12" s="140" t="s">
        <v>3</v>
      </c>
      <c r="C12" s="140" t="s">
        <v>35</v>
      </c>
      <c r="D12" s="140" t="s">
        <v>8</v>
      </c>
      <c r="E12" s="140" t="s">
        <v>168</v>
      </c>
      <c r="F12" s="140" t="s">
        <v>36</v>
      </c>
      <c r="G12" s="140"/>
      <c r="H12" s="140"/>
      <c r="I12" s="146" t="s">
        <v>17</v>
      </c>
      <c r="J12" s="104" t="s">
        <v>95</v>
      </c>
      <c r="K12" s="3" t="s">
        <v>26</v>
      </c>
      <c r="L12" s="84"/>
      <c r="M12" s="84"/>
      <c r="N12" s="84"/>
      <c r="O12" s="84"/>
      <c r="P12" s="84">
        <v>0.85</v>
      </c>
      <c r="Q12" s="84">
        <v>0.6</v>
      </c>
      <c r="R12" s="82">
        <v>13502045</v>
      </c>
      <c r="S12" s="82">
        <v>19347594</v>
      </c>
      <c r="T12" s="82">
        <v>2</v>
      </c>
      <c r="U12" s="85">
        <v>1259.2206000000001</v>
      </c>
      <c r="V12" s="85"/>
      <c r="W12" s="86"/>
      <c r="Y12" s="85"/>
      <c r="Z12" s="85"/>
      <c r="AB12" s="85"/>
      <c r="AC12" s="85"/>
    </row>
    <row r="13" spans="1:31" s="119" customFormat="1" ht="12.75" thickBot="1">
      <c r="A13" s="140" t="s">
        <v>34</v>
      </c>
      <c r="B13" s="140" t="s">
        <v>3</v>
      </c>
      <c r="C13" s="140" t="s">
        <v>35</v>
      </c>
      <c r="D13" s="140" t="s">
        <v>8</v>
      </c>
      <c r="E13" s="140" t="s">
        <v>168</v>
      </c>
      <c r="F13" s="140" t="s">
        <v>36</v>
      </c>
      <c r="G13" s="140"/>
      <c r="H13" s="140"/>
      <c r="I13" s="146" t="s">
        <v>17</v>
      </c>
      <c r="J13" s="103" t="s">
        <v>95</v>
      </c>
      <c r="K13" s="88" t="s">
        <v>27</v>
      </c>
      <c r="L13" s="89"/>
      <c r="M13" s="89"/>
      <c r="N13" s="89"/>
      <c r="O13" s="89"/>
      <c r="P13" s="89">
        <v>0.85</v>
      </c>
      <c r="Q13" s="89">
        <v>0.6</v>
      </c>
      <c r="R13" s="90"/>
      <c r="S13" s="214">
        <v>19373904</v>
      </c>
      <c r="T13" s="79">
        <v>1</v>
      </c>
      <c r="U13" s="91">
        <v>3524.7018000000003</v>
      </c>
      <c r="V13" s="91"/>
      <c r="W13" s="92"/>
      <c r="Y13" s="85"/>
      <c r="Z13" s="85"/>
      <c r="AB13" s="85"/>
      <c r="AC13" s="85"/>
    </row>
    <row r="14" spans="1:31" s="119" customFormat="1" ht="12" thickBot="1">
      <c r="A14" s="140" t="s">
        <v>34</v>
      </c>
      <c r="B14" s="140" t="s">
        <v>3</v>
      </c>
      <c r="C14" s="140" t="s">
        <v>35</v>
      </c>
      <c r="D14" s="140" t="s">
        <v>8</v>
      </c>
      <c r="E14" s="140" t="s">
        <v>168</v>
      </c>
      <c r="F14" s="140" t="s">
        <v>36</v>
      </c>
      <c r="G14" s="140"/>
      <c r="H14" s="140"/>
      <c r="I14" s="146" t="s">
        <v>17</v>
      </c>
      <c r="J14" s="93" t="s">
        <v>96</v>
      </c>
      <c r="K14" s="94" t="s">
        <v>28</v>
      </c>
      <c r="L14" s="95">
        <v>0.89999999999999991</v>
      </c>
      <c r="M14" s="95">
        <v>0.57950000000000002</v>
      </c>
      <c r="N14" s="95">
        <v>0.61749999999999994</v>
      </c>
      <c r="O14" s="95">
        <v>1</v>
      </c>
      <c r="P14" s="95">
        <v>0.85</v>
      </c>
      <c r="Q14" s="95">
        <v>0.6</v>
      </c>
      <c r="R14" s="100">
        <v>13411380</v>
      </c>
      <c r="S14" s="100">
        <v>19347579</v>
      </c>
      <c r="T14" s="100">
        <v>1</v>
      </c>
      <c r="U14" s="98">
        <v>944.9688000000001</v>
      </c>
      <c r="V14" s="98">
        <f>T14*(U14*(1+P14)*1.18)+L14*M14*$V$1</f>
        <v>3147.6908904000002</v>
      </c>
      <c r="W14" s="81">
        <f>T14*(U14*(1+Q14)*1.18)+L14*N14*$W$1</f>
        <v>2567.7085944</v>
      </c>
      <c r="Y14" s="124">
        <f t="shared" ref="Y14:Y15" si="4">L14*M14*O14*$V$1</f>
        <v>1084.8239999999998</v>
      </c>
      <c r="Z14" s="85">
        <f t="shared" ref="Z14:Z15" si="5">V14-Y14</f>
        <v>2062.8668904000006</v>
      </c>
      <c r="AB14" s="85">
        <f t="shared" ref="AB14:AB15" si="6">L14*N14*O14*$W$1</f>
        <v>783.60749999999985</v>
      </c>
      <c r="AC14" s="85">
        <f t="shared" ref="AC14:AC15" si="7">W14-AB14</f>
        <v>1784.1010944000002</v>
      </c>
    </row>
    <row r="15" spans="1:31" s="119" customFormat="1">
      <c r="A15" s="140" t="s">
        <v>34</v>
      </c>
      <c r="B15" s="140" t="s">
        <v>3</v>
      </c>
      <c r="C15" s="140" t="s">
        <v>35</v>
      </c>
      <c r="D15" s="140" t="s">
        <v>8</v>
      </c>
      <c r="E15" s="140" t="s">
        <v>168</v>
      </c>
      <c r="F15" s="140" t="s">
        <v>36</v>
      </c>
      <c r="G15" s="140"/>
      <c r="H15" s="140"/>
      <c r="I15" s="146" t="s">
        <v>17</v>
      </c>
      <c r="J15" s="101" t="s">
        <v>97</v>
      </c>
      <c r="K15" s="77" t="s">
        <v>28</v>
      </c>
      <c r="L15" s="78">
        <v>1.2</v>
      </c>
      <c r="M15" s="78">
        <v>0.8929999999999999</v>
      </c>
      <c r="N15" s="78">
        <v>0.76</v>
      </c>
      <c r="O15" s="78">
        <v>1</v>
      </c>
      <c r="P15" s="78">
        <v>0.85</v>
      </c>
      <c r="Q15" s="78">
        <v>0.6</v>
      </c>
      <c r="R15" s="79">
        <v>13411380</v>
      </c>
      <c r="S15" s="79">
        <v>19347579</v>
      </c>
      <c r="T15" s="79">
        <v>1</v>
      </c>
      <c r="U15" s="80">
        <v>944.9688000000001</v>
      </c>
      <c r="V15" s="80">
        <f>T15*(U15*(1+P15)*1.18)+T16*(U16*(1+P16)*1.18)+L15*M15*$V$1</f>
        <v>8398.0676628000001</v>
      </c>
      <c r="W15" s="102">
        <f>T15*(U15*(1+Q15)*1.18)+T16*(U16*(1+Q16)*1.18)+L15*N15*$W$1</f>
        <v>6621.3921408000006</v>
      </c>
      <c r="Y15" s="124">
        <f t="shared" si="4"/>
        <v>2228.9279999999999</v>
      </c>
      <c r="Z15" s="85">
        <f t="shared" si="5"/>
        <v>6169.1396628000002</v>
      </c>
      <c r="AB15" s="85">
        <f t="shared" si="6"/>
        <v>1285.9199999999998</v>
      </c>
      <c r="AC15" s="85">
        <f t="shared" si="7"/>
        <v>5335.4721408000005</v>
      </c>
    </row>
    <row r="16" spans="1:31" s="119" customFormat="1">
      <c r="A16" s="140" t="s">
        <v>34</v>
      </c>
      <c r="B16" s="140" t="s">
        <v>3</v>
      </c>
      <c r="C16" s="140" t="s">
        <v>35</v>
      </c>
      <c r="D16" s="140" t="s">
        <v>8</v>
      </c>
      <c r="E16" s="140" t="s">
        <v>168</v>
      </c>
      <c r="F16" s="140" t="s">
        <v>36</v>
      </c>
      <c r="G16" s="140"/>
      <c r="H16" s="140"/>
      <c r="I16" s="146" t="s">
        <v>17</v>
      </c>
      <c r="J16" s="104" t="s">
        <v>97</v>
      </c>
      <c r="K16" s="3" t="s">
        <v>29</v>
      </c>
      <c r="L16" s="84"/>
      <c r="M16" s="84"/>
      <c r="N16" s="84"/>
      <c r="O16" s="84"/>
      <c r="P16" s="84">
        <v>0.85</v>
      </c>
      <c r="Q16" s="84">
        <v>0.6</v>
      </c>
      <c r="R16" s="82">
        <v>13502135</v>
      </c>
      <c r="S16" s="82">
        <v>19347598</v>
      </c>
      <c r="T16" s="82">
        <v>2</v>
      </c>
      <c r="U16" s="85">
        <v>940.51140000000009</v>
      </c>
      <c r="V16" s="85"/>
      <c r="W16" s="86"/>
      <c r="Y16" s="85"/>
      <c r="Z16" s="85"/>
      <c r="AB16" s="85"/>
      <c r="AC16" s="85"/>
    </row>
    <row r="17" spans="1:29" s="119" customFormat="1" ht="12.75" thickBot="1">
      <c r="A17" s="140" t="s">
        <v>34</v>
      </c>
      <c r="B17" s="140" t="s">
        <v>3</v>
      </c>
      <c r="C17" s="140" t="s">
        <v>35</v>
      </c>
      <c r="D17" s="140" t="s">
        <v>8</v>
      </c>
      <c r="E17" s="140" t="s">
        <v>168</v>
      </c>
      <c r="F17" s="140" t="s">
        <v>36</v>
      </c>
      <c r="G17" s="140"/>
      <c r="H17" s="140"/>
      <c r="I17" s="146" t="s">
        <v>17</v>
      </c>
      <c r="J17" s="103" t="s">
        <v>97</v>
      </c>
      <c r="K17" s="88" t="s">
        <v>31</v>
      </c>
      <c r="L17" s="89"/>
      <c r="M17" s="89"/>
      <c r="N17" s="89"/>
      <c r="O17" s="89"/>
      <c r="P17" s="89">
        <v>0.85</v>
      </c>
      <c r="Q17" s="89">
        <v>0.6</v>
      </c>
      <c r="R17" s="90"/>
      <c r="S17" s="214">
        <v>19373910</v>
      </c>
      <c r="T17" s="90">
        <v>1</v>
      </c>
      <c r="U17" s="91">
        <v>2825.9915999999998</v>
      </c>
      <c r="V17" s="91"/>
      <c r="W17" s="92"/>
      <c r="Y17" s="85"/>
      <c r="Z17" s="85"/>
      <c r="AB17" s="85"/>
      <c r="AC17" s="85"/>
    </row>
    <row r="18" spans="1:29" s="119" customFormat="1">
      <c r="A18" s="140" t="s">
        <v>34</v>
      </c>
      <c r="B18" s="140" t="s">
        <v>3</v>
      </c>
      <c r="C18" s="140" t="s">
        <v>35</v>
      </c>
      <c r="D18" s="140" t="s">
        <v>8</v>
      </c>
      <c r="E18" s="140" t="s">
        <v>168</v>
      </c>
      <c r="F18" s="140" t="s">
        <v>36</v>
      </c>
      <c r="G18" s="140"/>
      <c r="H18" s="117" t="s">
        <v>13</v>
      </c>
      <c r="I18" s="146" t="s">
        <v>17</v>
      </c>
      <c r="J18" s="101" t="s">
        <v>98</v>
      </c>
      <c r="K18" s="77" t="s">
        <v>160</v>
      </c>
      <c r="L18" s="78">
        <v>1</v>
      </c>
      <c r="M18" s="78">
        <v>1.2825</v>
      </c>
      <c r="N18" s="78">
        <v>1.0449999999999999</v>
      </c>
      <c r="O18" s="78">
        <v>1</v>
      </c>
      <c r="P18" s="78">
        <v>0.85</v>
      </c>
      <c r="Q18" s="78">
        <v>0.6</v>
      </c>
      <c r="R18" s="79">
        <v>13412719</v>
      </c>
      <c r="S18" s="79">
        <v>19347927</v>
      </c>
      <c r="T18" s="79">
        <v>1</v>
      </c>
      <c r="U18" s="80">
        <v>1755.1548</v>
      </c>
      <c r="V18" s="80">
        <f>T18*(U18*(1+P18)*1.18)+L18*M18*$V$1</f>
        <v>6499.1029283999997</v>
      </c>
      <c r="W18" s="102">
        <f>T18*(U18*(1+Q18)*1.18)+L18*N18*$W$1</f>
        <v>4787.1822623999997</v>
      </c>
      <c r="Y18" s="124">
        <f>L18*M18*O18*$V$1</f>
        <v>2667.6</v>
      </c>
      <c r="Z18" s="85">
        <f>V18-Y18</f>
        <v>3831.5029283999997</v>
      </c>
      <c r="AB18" s="85">
        <f>L18*N18*O18*$W$1</f>
        <v>1473.4499999999998</v>
      </c>
      <c r="AC18" s="85">
        <f>W18-AB18</f>
        <v>3313.7322623999999</v>
      </c>
    </row>
    <row r="19" spans="1:29" s="119" customFormat="1">
      <c r="A19" s="140" t="s">
        <v>34</v>
      </c>
      <c r="B19" s="140" t="s">
        <v>3</v>
      </c>
      <c r="C19" s="140" t="s">
        <v>35</v>
      </c>
      <c r="D19" s="140" t="s">
        <v>8</v>
      </c>
      <c r="E19" s="140" t="s">
        <v>168</v>
      </c>
      <c r="F19" s="140" t="s">
        <v>36</v>
      </c>
      <c r="G19" s="140"/>
      <c r="H19" s="117" t="s">
        <v>13</v>
      </c>
      <c r="I19" s="146" t="s">
        <v>17</v>
      </c>
      <c r="J19" s="104" t="s">
        <v>98</v>
      </c>
      <c r="K19" s="3" t="s">
        <v>161</v>
      </c>
      <c r="L19" s="84"/>
      <c r="M19" s="84"/>
      <c r="N19" s="84"/>
      <c r="O19" s="84"/>
      <c r="P19" s="84">
        <v>0.85</v>
      </c>
      <c r="Q19" s="84">
        <v>0.6</v>
      </c>
      <c r="R19" s="82">
        <v>13412718</v>
      </c>
      <c r="S19" s="82">
        <v>19347926</v>
      </c>
      <c r="T19" s="82">
        <v>1</v>
      </c>
      <c r="U19" s="85">
        <v>1755.1548</v>
      </c>
      <c r="V19" s="85"/>
      <c r="W19" s="86"/>
      <c r="Y19" s="85"/>
      <c r="Z19" s="85"/>
      <c r="AB19" s="85"/>
      <c r="AC19" s="85"/>
    </row>
    <row r="20" spans="1:29" s="119" customFormat="1">
      <c r="A20" s="140" t="s">
        <v>34</v>
      </c>
      <c r="B20" s="140" t="s">
        <v>3</v>
      </c>
      <c r="C20" s="140" t="s">
        <v>35</v>
      </c>
      <c r="D20" s="140" t="s">
        <v>8</v>
      </c>
      <c r="E20" s="140" t="s">
        <v>168</v>
      </c>
      <c r="F20" s="140" t="s">
        <v>36</v>
      </c>
      <c r="G20" s="140"/>
      <c r="H20" s="117" t="s">
        <v>14</v>
      </c>
      <c r="I20" s="146" t="s">
        <v>17</v>
      </c>
      <c r="J20" s="104" t="s">
        <v>98</v>
      </c>
      <c r="K20" s="3" t="s">
        <v>160</v>
      </c>
      <c r="L20" s="84"/>
      <c r="M20" s="84"/>
      <c r="N20" s="84"/>
      <c r="O20" s="84"/>
      <c r="P20" s="84">
        <v>0.85</v>
      </c>
      <c r="Q20" s="84">
        <v>0.6</v>
      </c>
      <c r="R20" s="82">
        <v>13412717</v>
      </c>
      <c r="S20" s="82">
        <v>19347925</v>
      </c>
      <c r="T20" s="82">
        <v>1</v>
      </c>
      <c r="U20" s="85">
        <v>1806.777</v>
      </c>
      <c r="V20" s="85"/>
      <c r="W20" s="86"/>
      <c r="Y20" s="85"/>
      <c r="Z20" s="85"/>
      <c r="AB20" s="85"/>
      <c r="AC20" s="85"/>
    </row>
    <row r="21" spans="1:29" s="119" customFormat="1" ht="12" thickBot="1">
      <c r="A21" s="140" t="s">
        <v>34</v>
      </c>
      <c r="B21" s="140" t="s">
        <v>3</v>
      </c>
      <c r="C21" s="140" t="s">
        <v>35</v>
      </c>
      <c r="D21" s="140" t="s">
        <v>8</v>
      </c>
      <c r="E21" s="140" t="s">
        <v>168</v>
      </c>
      <c r="F21" s="140" t="s">
        <v>36</v>
      </c>
      <c r="G21" s="140"/>
      <c r="H21" s="117" t="s">
        <v>14</v>
      </c>
      <c r="I21" s="146" t="s">
        <v>17</v>
      </c>
      <c r="J21" s="103" t="s">
        <v>98</v>
      </c>
      <c r="K21" s="88" t="s">
        <v>161</v>
      </c>
      <c r="L21" s="89"/>
      <c r="M21" s="89"/>
      <c r="N21" s="89"/>
      <c r="O21" s="89"/>
      <c r="P21" s="89">
        <v>0.85</v>
      </c>
      <c r="Q21" s="89">
        <v>0.6</v>
      </c>
      <c r="R21" s="90">
        <v>13412716</v>
      </c>
      <c r="S21" s="90">
        <v>19347924</v>
      </c>
      <c r="T21" s="90">
        <v>1</v>
      </c>
      <c r="U21" s="91">
        <v>1755.1548</v>
      </c>
      <c r="V21" s="91"/>
      <c r="W21" s="92"/>
      <c r="Y21" s="85"/>
      <c r="Z21" s="85"/>
      <c r="AB21" s="85"/>
      <c r="AC21" s="85"/>
    </row>
    <row r="22" spans="1:29" s="119" customFormat="1">
      <c r="A22" s="140" t="s">
        <v>34</v>
      </c>
      <c r="B22" s="140" t="s">
        <v>3</v>
      </c>
      <c r="C22" s="140" t="s">
        <v>35</v>
      </c>
      <c r="D22" s="140" t="s">
        <v>8</v>
      </c>
      <c r="E22" s="140" t="s">
        <v>168</v>
      </c>
      <c r="F22" s="140" t="s">
        <v>36</v>
      </c>
      <c r="G22" s="140"/>
      <c r="H22" s="117" t="s">
        <v>13</v>
      </c>
      <c r="I22" s="146" t="s">
        <v>17</v>
      </c>
      <c r="J22" s="101" t="s">
        <v>32</v>
      </c>
      <c r="K22" s="77" t="s">
        <v>162</v>
      </c>
      <c r="L22" s="78">
        <v>1</v>
      </c>
      <c r="M22" s="78">
        <v>1.2825</v>
      </c>
      <c r="N22" s="78">
        <v>1.0449999999999999</v>
      </c>
      <c r="O22" s="78">
        <v>1</v>
      </c>
      <c r="P22" s="78">
        <v>0.85</v>
      </c>
      <c r="Q22" s="78">
        <v>0.6</v>
      </c>
      <c r="R22" s="79" t="s">
        <v>172</v>
      </c>
      <c r="S22" s="79" t="s">
        <v>235</v>
      </c>
      <c r="T22" s="79">
        <v>1</v>
      </c>
      <c r="U22" s="105">
        <v>1755.1548</v>
      </c>
      <c r="V22" s="80">
        <f>T22*(U22*(1+P22)*1.18)+L22*M22*$V$1+T24*(U24*(1+P24)*1.18)</f>
        <v>8106.7514484000003</v>
      </c>
      <c r="W22" s="102">
        <f>T22*(U22*(1+Q22)*1.18)+L22*N22*$V$1+T24*(U24*(1+Q24)*1.18)</f>
        <v>6877.7309824000004</v>
      </c>
      <c r="X22" s="119">
        <v>19347927</v>
      </c>
      <c r="Y22" s="124">
        <f>L22*M22*O22*$V$1</f>
        <v>2667.6</v>
      </c>
      <c r="Z22" s="85">
        <f>V22-Y22</f>
        <v>5439.1514483999999</v>
      </c>
      <c r="AB22" s="85">
        <f>L22*N22*O22*$W$1</f>
        <v>1473.4499999999998</v>
      </c>
      <c r="AC22" s="85">
        <f>W22-AB22</f>
        <v>5404.2809824000005</v>
      </c>
    </row>
    <row r="23" spans="1:29" s="119" customFormat="1">
      <c r="A23" s="140" t="s">
        <v>34</v>
      </c>
      <c r="B23" s="140" t="s">
        <v>3</v>
      </c>
      <c r="C23" s="140" t="s">
        <v>35</v>
      </c>
      <c r="D23" s="140" t="s">
        <v>8</v>
      </c>
      <c r="E23" s="140" t="s">
        <v>168</v>
      </c>
      <c r="F23" s="140" t="s">
        <v>36</v>
      </c>
      <c r="G23" s="140"/>
      <c r="H23" s="117" t="s">
        <v>14</v>
      </c>
      <c r="I23" s="146" t="s">
        <v>17</v>
      </c>
      <c r="J23" s="104" t="s">
        <v>32</v>
      </c>
      <c r="K23" s="3" t="s">
        <v>162</v>
      </c>
      <c r="L23" s="84"/>
      <c r="M23" s="84"/>
      <c r="N23" s="84"/>
      <c r="O23" s="84"/>
      <c r="P23" s="84">
        <v>0.85</v>
      </c>
      <c r="Q23" s="84">
        <v>0.6</v>
      </c>
      <c r="R23" s="82" t="s">
        <v>173</v>
      </c>
      <c r="S23" s="82" t="s">
        <v>236</v>
      </c>
      <c r="T23" s="82">
        <v>1</v>
      </c>
      <c r="U23" s="124">
        <v>1806.777</v>
      </c>
      <c r="V23" s="124"/>
      <c r="W23" s="127"/>
      <c r="X23" s="119">
        <v>19347925</v>
      </c>
      <c r="Y23" s="124"/>
      <c r="Z23" s="124"/>
      <c r="AB23" s="124"/>
      <c r="AC23" s="124"/>
    </row>
    <row r="24" spans="1:29" s="119" customFormat="1">
      <c r="A24" s="140" t="s">
        <v>34</v>
      </c>
      <c r="B24" s="140" t="s">
        <v>3</v>
      </c>
      <c r="C24" s="140" t="s">
        <v>35</v>
      </c>
      <c r="D24" s="140" t="s">
        <v>8</v>
      </c>
      <c r="E24" s="140" t="s">
        <v>168</v>
      </c>
      <c r="F24" s="140" t="s">
        <v>36</v>
      </c>
      <c r="G24" s="140"/>
      <c r="H24" s="117" t="s">
        <v>12</v>
      </c>
      <c r="I24" s="146" t="s">
        <v>17</v>
      </c>
      <c r="J24" s="104" t="s">
        <v>32</v>
      </c>
      <c r="K24" s="3" t="s">
        <v>163</v>
      </c>
      <c r="L24" s="84"/>
      <c r="M24" s="84"/>
      <c r="N24" s="84"/>
      <c r="O24" s="84"/>
      <c r="P24" s="84">
        <v>0.85</v>
      </c>
      <c r="Q24" s="84">
        <v>0.6</v>
      </c>
      <c r="R24" s="82">
        <v>13505131</v>
      </c>
      <c r="S24" s="82">
        <v>19347677</v>
      </c>
      <c r="T24" s="82">
        <v>1</v>
      </c>
      <c r="U24" s="85">
        <v>736.44</v>
      </c>
      <c r="V24" s="85"/>
      <c r="W24" s="86"/>
      <c r="Y24" s="85"/>
      <c r="Z24" s="85"/>
      <c r="AB24" s="85"/>
      <c r="AC24" s="85"/>
    </row>
    <row r="25" spans="1:29" s="119" customFormat="1" ht="12" thickBot="1">
      <c r="A25" s="140" t="s">
        <v>34</v>
      </c>
      <c r="B25" s="140" t="s">
        <v>3</v>
      </c>
      <c r="C25" s="140" t="s">
        <v>35</v>
      </c>
      <c r="D25" s="140" t="s">
        <v>8</v>
      </c>
      <c r="E25" s="140" t="s">
        <v>168</v>
      </c>
      <c r="F25" s="140" t="s">
        <v>36</v>
      </c>
      <c r="G25" s="140"/>
      <c r="H25" s="117" t="s">
        <v>12</v>
      </c>
      <c r="I25" s="146" t="s">
        <v>17</v>
      </c>
      <c r="J25" s="103" t="s">
        <v>32</v>
      </c>
      <c r="K25" s="88" t="s">
        <v>164</v>
      </c>
      <c r="L25" s="89"/>
      <c r="M25" s="89"/>
      <c r="N25" s="89"/>
      <c r="O25" s="89"/>
      <c r="P25" s="89">
        <v>0.85</v>
      </c>
      <c r="Q25" s="89">
        <v>0.6</v>
      </c>
      <c r="R25" s="90">
        <v>13505131</v>
      </c>
      <c r="S25" s="90">
        <v>19347677</v>
      </c>
      <c r="T25" s="90">
        <v>1</v>
      </c>
      <c r="U25" s="91">
        <v>736.44</v>
      </c>
      <c r="V25" s="91"/>
      <c r="W25" s="92"/>
      <c r="Y25" s="85"/>
      <c r="Z25" s="85"/>
      <c r="AB25" s="85"/>
      <c r="AC25" s="85"/>
    </row>
    <row r="26" spans="1:29" s="119" customFormat="1">
      <c r="A26" s="140" t="s">
        <v>34</v>
      </c>
      <c r="B26" s="140" t="s">
        <v>3</v>
      </c>
      <c r="C26" s="140" t="s">
        <v>35</v>
      </c>
      <c r="D26" s="140" t="s">
        <v>8</v>
      </c>
      <c r="E26" s="140" t="s">
        <v>168</v>
      </c>
      <c r="F26" s="140" t="s">
        <v>36</v>
      </c>
      <c r="G26" s="140"/>
      <c r="H26" s="117" t="s">
        <v>12</v>
      </c>
      <c r="I26" s="146" t="s">
        <v>17</v>
      </c>
      <c r="J26" s="101" t="s">
        <v>99</v>
      </c>
      <c r="K26" s="77" t="s">
        <v>165</v>
      </c>
      <c r="L26" s="78">
        <v>0.60000000000000009</v>
      </c>
      <c r="M26" s="78">
        <v>0.95</v>
      </c>
      <c r="N26" s="78">
        <v>0.95</v>
      </c>
      <c r="O26" s="78">
        <v>1</v>
      </c>
      <c r="P26" s="78">
        <v>0.85</v>
      </c>
      <c r="Q26" s="78">
        <v>0.6</v>
      </c>
      <c r="R26" s="79">
        <v>13412147</v>
      </c>
      <c r="S26" s="153" t="s">
        <v>180</v>
      </c>
      <c r="T26" s="79">
        <v>1</v>
      </c>
      <c r="U26" s="80">
        <v>3035.4792000000002</v>
      </c>
      <c r="V26" s="80">
        <f>T26*(U26*(1+P26)*1.18)+L26*M26*$V$1</f>
        <v>7812.051093600001</v>
      </c>
      <c r="W26" s="102">
        <f>T26*(U26*(1+Q26)*1.18)+L26*N26*$W$1</f>
        <v>6534.6847296000005</v>
      </c>
      <c r="Y26" s="124">
        <f>L26*M26*O26*$V$1</f>
        <v>1185.6000000000001</v>
      </c>
      <c r="Z26" s="85">
        <f>V26-Y26</f>
        <v>6626.4510936000006</v>
      </c>
      <c r="AB26" s="85">
        <f>L26*N26*O26*$W$1</f>
        <v>803.7</v>
      </c>
      <c r="AC26" s="85">
        <f>W26-AB26</f>
        <v>5730.9847296000007</v>
      </c>
    </row>
    <row r="27" spans="1:29" s="119" customFormat="1" ht="12" thickBot="1">
      <c r="A27" s="140" t="s">
        <v>34</v>
      </c>
      <c r="B27" s="140" t="s">
        <v>3</v>
      </c>
      <c r="C27" s="140" t="s">
        <v>35</v>
      </c>
      <c r="D27" s="140" t="s">
        <v>8</v>
      </c>
      <c r="E27" s="140" t="s">
        <v>168</v>
      </c>
      <c r="F27" s="140" t="s">
        <v>36</v>
      </c>
      <c r="G27" s="140"/>
      <c r="H27" s="117" t="s">
        <v>12</v>
      </c>
      <c r="I27" s="146" t="s">
        <v>17</v>
      </c>
      <c r="J27" s="103" t="s">
        <v>99</v>
      </c>
      <c r="K27" s="88" t="s">
        <v>166</v>
      </c>
      <c r="L27" s="89"/>
      <c r="M27" s="89"/>
      <c r="N27" s="89"/>
      <c r="O27" s="89"/>
      <c r="P27" s="89">
        <v>0.85</v>
      </c>
      <c r="Q27" s="89">
        <v>0.6</v>
      </c>
      <c r="R27" s="90">
        <v>13412147</v>
      </c>
      <c r="S27" s="154" t="s">
        <v>180</v>
      </c>
      <c r="T27" s="90">
        <v>1</v>
      </c>
      <c r="U27" s="91">
        <v>3035.4792000000002</v>
      </c>
      <c r="V27" s="91"/>
      <c r="W27" s="92"/>
      <c r="Y27" s="85"/>
      <c r="Z27" s="85"/>
      <c r="AB27" s="85"/>
      <c r="AC27" s="85"/>
    </row>
    <row r="28" spans="1:29" s="119" customFormat="1" ht="12" thickBot="1">
      <c r="A28" s="140" t="s">
        <v>34</v>
      </c>
      <c r="B28" s="140" t="s">
        <v>3</v>
      </c>
      <c r="C28" s="140" t="s">
        <v>35</v>
      </c>
      <c r="D28" s="140" t="s">
        <v>8</v>
      </c>
      <c r="E28" s="140" t="s">
        <v>168</v>
      </c>
      <c r="F28" s="140" t="s">
        <v>36</v>
      </c>
      <c r="G28" s="140"/>
      <c r="H28" s="117"/>
      <c r="I28" s="146" t="s">
        <v>17</v>
      </c>
      <c r="J28" s="93" t="s">
        <v>92</v>
      </c>
      <c r="K28" s="94" t="s">
        <v>167</v>
      </c>
      <c r="L28" s="95">
        <v>2</v>
      </c>
      <c r="M28" s="95">
        <v>1.4249999999999998</v>
      </c>
      <c r="N28" s="95">
        <v>1.8049999999999999</v>
      </c>
      <c r="O28" s="95">
        <v>1</v>
      </c>
      <c r="P28" s="95">
        <v>0.85</v>
      </c>
      <c r="Q28" s="95">
        <v>0.6</v>
      </c>
      <c r="R28" s="100" t="s">
        <v>180</v>
      </c>
      <c r="S28" s="152" t="s">
        <v>180</v>
      </c>
      <c r="T28" s="100"/>
      <c r="U28" s="106"/>
      <c r="V28" s="106"/>
      <c r="W28" s="81"/>
      <c r="Y28" s="85"/>
      <c r="Z28" s="85"/>
      <c r="AB28" s="85"/>
      <c r="AC28" s="85"/>
    </row>
    <row r="29" spans="1:29" s="119" customFormat="1">
      <c r="A29" s="181" t="s">
        <v>34</v>
      </c>
      <c r="B29" s="181" t="s">
        <v>3</v>
      </c>
      <c r="C29" s="181" t="s">
        <v>35</v>
      </c>
      <c r="D29" s="181" t="s">
        <v>8</v>
      </c>
      <c r="E29" s="181" t="s">
        <v>169</v>
      </c>
      <c r="F29" s="181" t="s">
        <v>36</v>
      </c>
      <c r="G29" s="181"/>
      <c r="H29" s="181"/>
      <c r="I29" s="182" t="s">
        <v>17</v>
      </c>
      <c r="J29" s="132" t="s">
        <v>89</v>
      </c>
      <c r="K29" s="133" t="s">
        <v>20</v>
      </c>
      <c r="L29" s="134">
        <v>0.4</v>
      </c>
      <c r="M29" s="134">
        <v>0.95</v>
      </c>
      <c r="N29" s="134">
        <v>0.85499999999999998</v>
      </c>
      <c r="O29" s="134">
        <v>1</v>
      </c>
      <c r="P29" s="134">
        <v>0.88</v>
      </c>
      <c r="Q29" s="134">
        <f>P29</f>
        <v>0.88</v>
      </c>
      <c r="R29" s="135">
        <v>95599912</v>
      </c>
      <c r="S29" s="157" t="s">
        <v>19</v>
      </c>
      <c r="T29" s="135">
        <v>4.5</v>
      </c>
      <c r="U29" s="136">
        <v>275.43059999999997</v>
      </c>
      <c r="V29" s="136">
        <f>U29*(1+P29)*T29*1.18+((U30+U31)*(1+P30))*1.18+L29*M29*$V$1</f>
        <v>3983.4301992799992</v>
      </c>
      <c r="W29" s="137">
        <f>U29*(1+Q29)*T29*1.18+((U30+U31)*(1+Q30))*1.18+L29*N29*$W$1</f>
        <v>3615.3229552799994</v>
      </c>
      <c r="Y29" s="124">
        <f>L29*M29*O29*$V$1</f>
        <v>790.4</v>
      </c>
      <c r="Z29" s="85">
        <f>V29-Y29</f>
        <v>3193.0301992799991</v>
      </c>
      <c r="AB29" s="85">
        <f>L29*N29*O29*$W$1</f>
        <v>482.22</v>
      </c>
      <c r="AC29" s="85">
        <f>W29-AB29</f>
        <v>3133.1029552799992</v>
      </c>
    </row>
    <row r="30" spans="1:29" s="119" customFormat="1">
      <c r="A30" s="140" t="s">
        <v>34</v>
      </c>
      <c r="B30" s="140" t="s">
        <v>3</v>
      </c>
      <c r="C30" s="140" t="s">
        <v>35</v>
      </c>
      <c r="D30" s="140" t="s">
        <v>8</v>
      </c>
      <c r="E30" s="140" t="s">
        <v>169</v>
      </c>
      <c r="F30" s="140" t="s">
        <v>36</v>
      </c>
      <c r="G30" s="140"/>
      <c r="H30" s="140"/>
      <c r="I30" s="146" t="s">
        <v>17</v>
      </c>
      <c r="J30" s="83" t="s">
        <v>89</v>
      </c>
      <c r="K30" s="3" t="s">
        <v>21</v>
      </c>
      <c r="L30" s="84"/>
      <c r="M30" s="84"/>
      <c r="N30" s="84"/>
      <c r="O30" s="84"/>
      <c r="P30" s="84">
        <v>0.85</v>
      </c>
      <c r="Q30" s="84">
        <v>0.6</v>
      </c>
      <c r="R30" s="82">
        <v>55594651</v>
      </c>
      <c r="S30" s="82">
        <v>19347492</v>
      </c>
      <c r="T30" s="82">
        <v>1</v>
      </c>
      <c r="U30" s="85">
        <v>162.86339999999998</v>
      </c>
      <c r="V30" s="85"/>
      <c r="W30" s="86"/>
      <c r="Y30" s="85"/>
      <c r="Z30" s="85"/>
      <c r="AB30" s="85"/>
      <c r="AC30" s="85"/>
    </row>
    <row r="31" spans="1:29" s="119" customFormat="1" ht="12" thickBot="1">
      <c r="A31" s="140" t="s">
        <v>34</v>
      </c>
      <c r="B31" s="140" t="s">
        <v>3</v>
      </c>
      <c r="C31" s="140" t="s">
        <v>35</v>
      </c>
      <c r="D31" s="140" t="s">
        <v>8</v>
      </c>
      <c r="E31" s="140" t="s">
        <v>169</v>
      </c>
      <c r="F31" s="140" t="s">
        <v>36</v>
      </c>
      <c r="G31" s="140"/>
      <c r="H31" s="140"/>
      <c r="I31" s="146" t="s">
        <v>17</v>
      </c>
      <c r="J31" s="87" t="s">
        <v>89</v>
      </c>
      <c r="K31" s="88" t="s">
        <v>22</v>
      </c>
      <c r="L31" s="89"/>
      <c r="M31" s="89"/>
      <c r="N31" s="89"/>
      <c r="O31" s="89"/>
      <c r="P31" s="89">
        <v>0.85</v>
      </c>
      <c r="Q31" s="89">
        <v>0.6</v>
      </c>
      <c r="R31" s="90">
        <v>90528145</v>
      </c>
      <c r="S31" s="156" t="s">
        <v>19</v>
      </c>
      <c r="T31" s="90">
        <v>1</v>
      </c>
      <c r="U31" s="91">
        <v>40.279800000000002</v>
      </c>
      <c r="V31" s="91"/>
      <c r="W31" s="92"/>
      <c r="Y31" s="85"/>
      <c r="Z31" s="85"/>
      <c r="AB31" s="85"/>
      <c r="AC31" s="85"/>
    </row>
    <row r="32" spans="1:29" s="119" customFormat="1" ht="12" thickBot="1">
      <c r="A32" s="140" t="s">
        <v>34</v>
      </c>
      <c r="B32" s="140" t="s">
        <v>3</v>
      </c>
      <c r="C32" s="140" t="s">
        <v>35</v>
      </c>
      <c r="D32" s="140" t="s">
        <v>8</v>
      </c>
      <c r="E32" s="140" t="s">
        <v>169</v>
      </c>
      <c r="F32" s="140" t="s">
        <v>36</v>
      </c>
      <c r="G32" s="140"/>
      <c r="H32" s="140"/>
      <c r="I32" s="146" t="s">
        <v>17</v>
      </c>
      <c r="J32" s="93" t="s">
        <v>90</v>
      </c>
      <c r="K32" s="94" t="s">
        <v>23</v>
      </c>
      <c r="L32" s="95">
        <v>0.3</v>
      </c>
      <c r="M32" s="95">
        <v>0.85499999999999998</v>
      </c>
      <c r="N32" s="95">
        <v>0.66499999999999992</v>
      </c>
      <c r="O32" s="95">
        <v>1</v>
      </c>
      <c r="P32" s="95">
        <v>0.85</v>
      </c>
      <c r="Q32" s="95">
        <v>0.6</v>
      </c>
      <c r="R32" s="96">
        <v>13272720</v>
      </c>
      <c r="S32" s="100">
        <v>19347471</v>
      </c>
      <c r="T32" s="97">
        <v>1</v>
      </c>
      <c r="U32" s="98">
        <v>198.49199999999999</v>
      </c>
      <c r="V32" s="98">
        <f>T32*(U32*(1+P32)*1.18)+L32*M32*$V$1</f>
        <v>966.82803599999988</v>
      </c>
      <c r="W32" s="81">
        <f>T32*(U32*(1+Q32)*1.18)+L32*N32*$W$1</f>
        <v>656.04789599999992</v>
      </c>
      <c r="Y32" s="124">
        <f t="shared" ref="Y32:Y37" si="8">L32*M32*O32*$V$1</f>
        <v>533.52</v>
      </c>
      <c r="Z32" s="85">
        <f t="shared" ref="Z32:Z37" si="9">V32-Y32</f>
        <v>433.3080359999999</v>
      </c>
      <c r="AB32" s="85">
        <f t="shared" ref="AB32:AB37" si="10">L32*N32*O32*$W$1</f>
        <v>281.29499999999996</v>
      </c>
      <c r="AC32" s="85">
        <f t="shared" ref="AC32:AC37" si="11">W32-AB32</f>
        <v>374.75289599999996</v>
      </c>
    </row>
    <row r="33" spans="1:29" s="119" customFormat="1" ht="12" thickBot="1">
      <c r="A33" s="140" t="s">
        <v>34</v>
      </c>
      <c r="B33" s="140" t="s">
        <v>3</v>
      </c>
      <c r="C33" s="140" t="s">
        <v>35</v>
      </c>
      <c r="D33" s="140" t="s">
        <v>8</v>
      </c>
      <c r="E33" s="140" t="s">
        <v>169</v>
      </c>
      <c r="F33" s="140" t="s">
        <v>36</v>
      </c>
      <c r="G33" s="140"/>
      <c r="H33" s="140"/>
      <c r="I33" s="146" t="s">
        <v>17</v>
      </c>
      <c r="J33" s="99" t="s">
        <v>91</v>
      </c>
      <c r="K33" s="94" t="s">
        <v>157</v>
      </c>
      <c r="L33" s="95">
        <v>0.3</v>
      </c>
      <c r="M33" s="95">
        <v>0.95</v>
      </c>
      <c r="N33" s="95">
        <v>0.95</v>
      </c>
      <c r="O33" s="95">
        <v>1</v>
      </c>
      <c r="P33" s="95">
        <v>0.85</v>
      </c>
      <c r="Q33" s="95">
        <v>0.6</v>
      </c>
      <c r="R33" s="100">
        <v>13503677</v>
      </c>
      <c r="S33" s="100">
        <v>19347479</v>
      </c>
      <c r="T33" s="100">
        <v>1</v>
      </c>
      <c r="U33" s="98">
        <v>291.74039999999997</v>
      </c>
      <c r="V33" s="98">
        <f>T33*(U33*(1+P33)*1.18)+L33*M33*$V$1</f>
        <v>1229.6692932000001</v>
      </c>
      <c r="W33" s="81">
        <f>T33*(U33*(1+Q33)*1.18)+L33*N33*$W$1</f>
        <v>952.65587519999985</v>
      </c>
      <c r="Y33" s="124">
        <f t="shared" si="8"/>
        <v>592.79999999999995</v>
      </c>
      <c r="Z33" s="85">
        <f t="shared" si="9"/>
        <v>636.86929320000013</v>
      </c>
      <c r="AB33" s="85">
        <f t="shared" si="10"/>
        <v>401.84999999999997</v>
      </c>
      <c r="AC33" s="85">
        <f t="shared" si="11"/>
        <v>550.80587519999995</v>
      </c>
    </row>
    <row r="34" spans="1:29" s="119" customFormat="1" ht="12" thickBot="1">
      <c r="A34" s="140" t="s">
        <v>34</v>
      </c>
      <c r="B34" s="140" t="s">
        <v>3</v>
      </c>
      <c r="C34" s="140" t="s">
        <v>35</v>
      </c>
      <c r="D34" s="140" t="s">
        <v>8</v>
      </c>
      <c r="E34" s="140" t="s">
        <v>169</v>
      </c>
      <c r="F34" s="140" t="s">
        <v>36</v>
      </c>
      <c r="G34" s="140"/>
      <c r="H34" s="140"/>
      <c r="I34" s="146" t="s">
        <v>17</v>
      </c>
      <c r="J34" s="99" t="s">
        <v>158</v>
      </c>
      <c r="K34" s="94" t="s">
        <v>159</v>
      </c>
      <c r="L34" s="95">
        <v>0.4</v>
      </c>
      <c r="M34" s="95">
        <v>0.95</v>
      </c>
      <c r="N34" s="95">
        <v>0.95</v>
      </c>
      <c r="O34" s="95">
        <v>1</v>
      </c>
      <c r="P34" s="95">
        <v>0.85</v>
      </c>
      <c r="Q34" s="95">
        <v>0.6</v>
      </c>
      <c r="R34" s="100">
        <v>25193474</v>
      </c>
      <c r="S34" s="100">
        <v>19347364</v>
      </c>
      <c r="T34" s="100">
        <v>4</v>
      </c>
      <c r="U34" s="98">
        <v>89.76</v>
      </c>
      <c r="V34" s="98">
        <f>T34*(U34*(1+P34)*1.18)+L34*M34*$V$1</f>
        <v>1574.1843199999998</v>
      </c>
      <c r="W34" s="81">
        <f>T34*(U34*(1+Q34)*1.18)+L34*N34*$W$1</f>
        <v>1213.66752</v>
      </c>
      <c r="Y34" s="124">
        <f t="shared" si="8"/>
        <v>790.4</v>
      </c>
      <c r="Z34" s="85">
        <f t="shared" si="9"/>
        <v>783.78431999999987</v>
      </c>
      <c r="AB34" s="85">
        <f t="shared" si="10"/>
        <v>535.79999999999995</v>
      </c>
      <c r="AC34" s="85">
        <f t="shared" si="11"/>
        <v>677.86752000000001</v>
      </c>
    </row>
    <row r="35" spans="1:29" s="119" customFormat="1" ht="12" thickBot="1">
      <c r="A35" s="140" t="s">
        <v>34</v>
      </c>
      <c r="B35" s="140" t="s">
        <v>3</v>
      </c>
      <c r="C35" s="140" t="s">
        <v>35</v>
      </c>
      <c r="D35" s="140" t="s">
        <v>8</v>
      </c>
      <c r="E35" s="140" t="s">
        <v>169</v>
      </c>
      <c r="F35" s="140" t="s">
        <v>36</v>
      </c>
      <c r="G35" s="140"/>
      <c r="H35" s="140"/>
      <c r="I35" s="146" t="s">
        <v>17</v>
      </c>
      <c r="J35" s="93" t="s">
        <v>93</v>
      </c>
      <c r="K35" s="94" t="s">
        <v>24</v>
      </c>
      <c r="L35" s="95">
        <v>0.3</v>
      </c>
      <c r="M35" s="95">
        <v>0.95</v>
      </c>
      <c r="N35" s="95">
        <v>0.95</v>
      </c>
      <c r="O35" s="95">
        <v>1</v>
      </c>
      <c r="P35" s="95">
        <v>0.85</v>
      </c>
      <c r="Q35" s="95">
        <v>0.6</v>
      </c>
      <c r="R35" s="100">
        <v>96476979</v>
      </c>
      <c r="S35" s="152" t="s">
        <v>180</v>
      </c>
      <c r="T35" s="100">
        <v>1</v>
      </c>
      <c r="U35" s="98">
        <v>8382.1458000000002</v>
      </c>
      <c r="V35" s="98">
        <f>T35*(U35*(1+P35)*1.18)+L35*M35*$V$1</f>
        <v>18891.024281399998</v>
      </c>
      <c r="W35" s="81">
        <f>T35*(U35*(1+Q35)*1.18)+L35*N35*$W$1</f>
        <v>16227.3412704</v>
      </c>
      <c r="Y35" s="124">
        <f t="shared" si="8"/>
        <v>592.79999999999995</v>
      </c>
      <c r="Z35" s="85">
        <f t="shared" si="9"/>
        <v>18298.224281399998</v>
      </c>
      <c r="AB35" s="85">
        <f t="shared" si="10"/>
        <v>401.84999999999997</v>
      </c>
      <c r="AC35" s="85">
        <f t="shared" si="11"/>
        <v>15825.4912704</v>
      </c>
    </row>
    <row r="36" spans="1:29" s="119" customFormat="1" ht="12" thickBot="1">
      <c r="A36" s="140" t="s">
        <v>34</v>
      </c>
      <c r="B36" s="140" t="s">
        <v>3</v>
      </c>
      <c r="C36" s="140" t="s">
        <v>35</v>
      </c>
      <c r="D36" s="140" t="s">
        <v>8</v>
      </c>
      <c r="E36" s="140" t="s">
        <v>169</v>
      </c>
      <c r="F36" s="140" t="s">
        <v>36</v>
      </c>
      <c r="G36" s="140"/>
      <c r="H36" s="140"/>
      <c r="I36" s="146" t="s">
        <v>17</v>
      </c>
      <c r="J36" s="93" t="s">
        <v>94</v>
      </c>
      <c r="K36" s="94" t="s">
        <v>25</v>
      </c>
      <c r="L36" s="95">
        <v>1</v>
      </c>
      <c r="M36" s="95">
        <v>0.47499999999999998</v>
      </c>
      <c r="N36" s="95">
        <v>0.52249999999999996</v>
      </c>
      <c r="O36" s="95">
        <v>1</v>
      </c>
      <c r="P36" s="95">
        <v>0.85</v>
      </c>
      <c r="Q36" s="95">
        <v>0.6</v>
      </c>
      <c r="R36" s="100">
        <v>13412272</v>
      </c>
      <c r="S36" s="100">
        <v>19347580</v>
      </c>
      <c r="T36" s="100">
        <v>1</v>
      </c>
      <c r="U36" s="98">
        <v>1006.2606</v>
      </c>
      <c r="V36" s="98">
        <f>T36*(U36*(1+P36)*1.18)+L36*M36*$V$1</f>
        <v>3184.6668897999998</v>
      </c>
      <c r="W36" s="81">
        <f>T36*(U36*(1+Q36)*1.18)+L36*N36*$W$1</f>
        <v>2636.5450127999998</v>
      </c>
      <c r="Y36" s="124">
        <f t="shared" si="8"/>
        <v>988</v>
      </c>
      <c r="Z36" s="85">
        <f t="shared" si="9"/>
        <v>2196.6668897999998</v>
      </c>
      <c r="AB36" s="85">
        <f t="shared" si="10"/>
        <v>736.72499999999991</v>
      </c>
      <c r="AC36" s="85">
        <f t="shared" si="11"/>
        <v>1899.8200127999999</v>
      </c>
    </row>
    <row r="37" spans="1:29" s="119" customFormat="1">
      <c r="A37" s="140" t="s">
        <v>34</v>
      </c>
      <c r="B37" s="140" t="s">
        <v>3</v>
      </c>
      <c r="C37" s="140" t="s">
        <v>35</v>
      </c>
      <c r="D37" s="140" t="s">
        <v>8</v>
      </c>
      <c r="E37" s="140" t="s">
        <v>169</v>
      </c>
      <c r="F37" s="140" t="s">
        <v>36</v>
      </c>
      <c r="G37" s="140"/>
      <c r="H37" s="140"/>
      <c r="I37" s="146" t="s">
        <v>17</v>
      </c>
      <c r="J37" s="101" t="s">
        <v>95</v>
      </c>
      <c r="K37" s="77" t="s">
        <v>25</v>
      </c>
      <c r="L37" s="78">
        <v>1.3</v>
      </c>
      <c r="M37" s="78">
        <v>0.85499999999999998</v>
      </c>
      <c r="N37" s="78">
        <v>0.71249999999999991</v>
      </c>
      <c r="O37" s="78">
        <v>1</v>
      </c>
      <c r="P37" s="78">
        <v>0.85</v>
      </c>
      <c r="Q37" s="78">
        <v>0.6</v>
      </c>
      <c r="R37" s="79">
        <v>13412272</v>
      </c>
      <c r="S37" s="79">
        <v>19347580</v>
      </c>
      <c r="T37" s="79">
        <v>1</v>
      </c>
      <c r="U37" s="80">
        <v>1006.2606</v>
      </c>
      <c r="V37" s="80">
        <f>T37*(U37*(1+P37)*1.18)+T38*(U38*(1+P38)*1.18)+L37*M37*$V$1</f>
        <v>10006.344029399999</v>
      </c>
      <c r="W37" s="102">
        <f>T37*(U37*(1+Q37)*1.18)+T38*(U38*(1+Q38)*1.18)+L37*N37*$W$1</f>
        <v>7960.6494984000001</v>
      </c>
      <c r="Y37" s="124">
        <f t="shared" si="8"/>
        <v>2311.92</v>
      </c>
      <c r="Z37" s="85">
        <f t="shared" si="9"/>
        <v>7694.4240293999992</v>
      </c>
      <c r="AB37" s="85">
        <f t="shared" si="10"/>
        <v>1306.0124999999998</v>
      </c>
      <c r="AC37" s="85">
        <f t="shared" si="11"/>
        <v>6654.6369984000003</v>
      </c>
    </row>
    <row r="38" spans="1:29" s="119" customFormat="1" ht="12" thickBot="1">
      <c r="A38" s="140" t="s">
        <v>34</v>
      </c>
      <c r="B38" s="140" t="s">
        <v>3</v>
      </c>
      <c r="C38" s="140" t="s">
        <v>35</v>
      </c>
      <c r="D38" s="140" t="s">
        <v>8</v>
      </c>
      <c r="E38" s="140" t="s">
        <v>169</v>
      </c>
      <c r="F38" s="140" t="s">
        <v>36</v>
      </c>
      <c r="G38" s="140"/>
      <c r="H38" s="140"/>
      <c r="I38" s="146" t="s">
        <v>17</v>
      </c>
      <c r="J38" s="104" t="s">
        <v>95</v>
      </c>
      <c r="K38" s="3" t="s">
        <v>26</v>
      </c>
      <c r="L38" s="84"/>
      <c r="M38" s="84"/>
      <c r="N38" s="84"/>
      <c r="O38" s="84"/>
      <c r="P38" s="84">
        <v>0.85</v>
      </c>
      <c r="Q38" s="84">
        <v>0.6</v>
      </c>
      <c r="R38" s="82">
        <v>13502045</v>
      </c>
      <c r="S38" s="82">
        <v>19347594</v>
      </c>
      <c r="T38" s="82">
        <v>2</v>
      </c>
      <c r="U38" s="85">
        <v>1259.2206000000001</v>
      </c>
      <c r="V38" s="85"/>
      <c r="W38" s="86"/>
      <c r="Y38" s="85"/>
      <c r="Z38" s="85"/>
      <c r="AB38" s="85"/>
      <c r="AC38" s="85"/>
    </row>
    <row r="39" spans="1:29" s="119" customFormat="1" ht="12.75" thickBot="1">
      <c r="A39" s="140" t="s">
        <v>34</v>
      </c>
      <c r="B39" s="140" t="s">
        <v>3</v>
      </c>
      <c r="C39" s="140" t="s">
        <v>35</v>
      </c>
      <c r="D39" s="140" t="s">
        <v>8</v>
      </c>
      <c r="E39" s="140" t="s">
        <v>169</v>
      </c>
      <c r="F39" s="140" t="s">
        <v>36</v>
      </c>
      <c r="G39" s="140"/>
      <c r="H39" s="140"/>
      <c r="I39" s="146" t="s">
        <v>17</v>
      </c>
      <c r="J39" s="103" t="s">
        <v>95</v>
      </c>
      <c r="K39" s="88" t="s">
        <v>27</v>
      </c>
      <c r="L39" s="89"/>
      <c r="M39" s="89"/>
      <c r="N39" s="89"/>
      <c r="O39" s="89"/>
      <c r="P39" s="89">
        <v>0.85</v>
      </c>
      <c r="Q39" s="89">
        <v>0.6</v>
      </c>
      <c r="R39" s="90"/>
      <c r="S39" s="214">
        <v>19373904</v>
      </c>
      <c r="T39" s="79">
        <v>1</v>
      </c>
      <c r="U39" s="91">
        <v>3524.7018000000003</v>
      </c>
      <c r="V39" s="91"/>
      <c r="W39" s="92"/>
      <c r="Y39" s="85"/>
      <c r="Z39" s="85"/>
      <c r="AB39" s="85"/>
      <c r="AC39" s="85"/>
    </row>
    <row r="40" spans="1:29" s="119" customFormat="1" ht="12" thickBot="1">
      <c r="A40" s="140" t="s">
        <v>34</v>
      </c>
      <c r="B40" s="140" t="s">
        <v>3</v>
      </c>
      <c r="C40" s="140" t="s">
        <v>35</v>
      </c>
      <c r="D40" s="140" t="s">
        <v>8</v>
      </c>
      <c r="E40" s="140" t="s">
        <v>169</v>
      </c>
      <c r="F40" s="140" t="s">
        <v>36</v>
      </c>
      <c r="G40" s="140"/>
      <c r="H40" s="140"/>
      <c r="I40" s="146" t="s">
        <v>17</v>
      </c>
      <c r="J40" s="93" t="s">
        <v>96</v>
      </c>
      <c r="K40" s="94" t="s">
        <v>28</v>
      </c>
      <c r="L40" s="95">
        <v>0.89999999999999991</v>
      </c>
      <c r="M40" s="95">
        <v>0.57950000000000002</v>
      </c>
      <c r="N40" s="95">
        <v>0.61749999999999994</v>
      </c>
      <c r="O40" s="95">
        <v>1</v>
      </c>
      <c r="P40" s="95">
        <v>0.85</v>
      </c>
      <c r="Q40" s="95">
        <v>0.6</v>
      </c>
      <c r="R40" s="100">
        <v>13411380</v>
      </c>
      <c r="S40" s="100">
        <v>19347579</v>
      </c>
      <c r="T40" s="100">
        <v>1</v>
      </c>
      <c r="U40" s="98">
        <v>944.9688000000001</v>
      </c>
      <c r="V40" s="98">
        <f>T40*(U40*(1+P40)*1.18)+L40*M40*$V$1</f>
        <v>3147.6908904000002</v>
      </c>
      <c r="W40" s="81">
        <f>T40*(U40*(1+Q40)*1.18)+L40*N40*$W$1</f>
        <v>2567.7085944</v>
      </c>
      <c r="Y40" s="124">
        <f t="shared" ref="Y40:Y41" si="12">L40*M40*O40*$V$1</f>
        <v>1084.8239999999998</v>
      </c>
      <c r="Z40" s="85">
        <f t="shared" ref="Z40:Z41" si="13">V40-Y40</f>
        <v>2062.8668904000006</v>
      </c>
      <c r="AB40" s="85">
        <f t="shared" ref="AB40:AB41" si="14">L40*N40*O40*$W$1</f>
        <v>783.60749999999985</v>
      </c>
      <c r="AC40" s="85">
        <f t="shared" ref="AC40:AC41" si="15">W40-AB40</f>
        <v>1784.1010944000002</v>
      </c>
    </row>
    <row r="41" spans="1:29" s="119" customFormat="1">
      <c r="A41" s="140" t="s">
        <v>34</v>
      </c>
      <c r="B41" s="140" t="s">
        <v>3</v>
      </c>
      <c r="C41" s="140" t="s">
        <v>35</v>
      </c>
      <c r="D41" s="140" t="s">
        <v>8</v>
      </c>
      <c r="E41" s="140" t="s">
        <v>169</v>
      </c>
      <c r="F41" s="140" t="s">
        <v>36</v>
      </c>
      <c r="G41" s="140"/>
      <c r="H41" s="140"/>
      <c r="I41" s="146" t="s">
        <v>17</v>
      </c>
      <c r="J41" s="101" t="s">
        <v>97</v>
      </c>
      <c r="K41" s="77" t="s">
        <v>28</v>
      </c>
      <c r="L41" s="78">
        <v>1.2</v>
      </c>
      <c r="M41" s="78">
        <v>0.8929999999999999</v>
      </c>
      <c r="N41" s="78">
        <v>0.76</v>
      </c>
      <c r="O41" s="78">
        <v>1</v>
      </c>
      <c r="P41" s="78">
        <v>0.85</v>
      </c>
      <c r="Q41" s="78">
        <v>0.6</v>
      </c>
      <c r="R41" s="79">
        <v>13411380</v>
      </c>
      <c r="S41" s="79">
        <v>19347579</v>
      </c>
      <c r="T41" s="79">
        <v>1</v>
      </c>
      <c r="U41" s="80">
        <v>944.9688000000001</v>
      </c>
      <c r="V41" s="80">
        <f>T41*(U41*(1+P41)*1.18)+T42*(U42*(1+P42)*1.18)+L41*M41*$V$1</f>
        <v>8398.0676628000001</v>
      </c>
      <c r="W41" s="102">
        <f>T41*(U41*(1+Q41)*1.18)+T42*(U42*(1+Q42)*1.18)+L41*N41*$W$1</f>
        <v>6621.3921408000006</v>
      </c>
      <c r="Y41" s="124">
        <f t="shared" si="12"/>
        <v>2228.9279999999999</v>
      </c>
      <c r="Z41" s="85">
        <f t="shared" si="13"/>
        <v>6169.1396628000002</v>
      </c>
      <c r="AB41" s="85">
        <f t="shared" si="14"/>
        <v>1285.9199999999998</v>
      </c>
      <c r="AC41" s="85">
        <f t="shared" si="15"/>
        <v>5335.4721408000005</v>
      </c>
    </row>
    <row r="42" spans="1:29" s="119" customFormat="1">
      <c r="A42" s="140" t="s">
        <v>34</v>
      </c>
      <c r="B42" s="140" t="s">
        <v>3</v>
      </c>
      <c r="C42" s="140" t="s">
        <v>35</v>
      </c>
      <c r="D42" s="140" t="s">
        <v>8</v>
      </c>
      <c r="E42" s="140" t="s">
        <v>169</v>
      </c>
      <c r="F42" s="140" t="s">
        <v>36</v>
      </c>
      <c r="G42" s="140"/>
      <c r="H42" s="140"/>
      <c r="I42" s="146" t="s">
        <v>17</v>
      </c>
      <c r="J42" s="104" t="s">
        <v>97</v>
      </c>
      <c r="K42" s="3" t="s">
        <v>29</v>
      </c>
      <c r="L42" s="84"/>
      <c r="M42" s="84"/>
      <c r="N42" s="84"/>
      <c r="O42" s="84"/>
      <c r="P42" s="84">
        <v>0.85</v>
      </c>
      <c r="Q42" s="84">
        <v>0.6</v>
      </c>
      <c r="R42" s="82">
        <v>13502135</v>
      </c>
      <c r="S42" s="82">
        <v>19347598</v>
      </c>
      <c r="T42" s="82">
        <v>2</v>
      </c>
      <c r="U42" s="85">
        <v>940.51140000000009</v>
      </c>
      <c r="V42" s="85"/>
      <c r="W42" s="86"/>
      <c r="Y42" s="85"/>
      <c r="Z42" s="85"/>
      <c r="AB42" s="85"/>
      <c r="AC42" s="85"/>
    </row>
    <row r="43" spans="1:29" s="119" customFormat="1" ht="12.75" thickBot="1">
      <c r="A43" s="140" t="s">
        <v>34</v>
      </c>
      <c r="B43" s="140" t="s">
        <v>3</v>
      </c>
      <c r="C43" s="140" t="s">
        <v>35</v>
      </c>
      <c r="D43" s="140" t="s">
        <v>8</v>
      </c>
      <c r="E43" s="140" t="s">
        <v>169</v>
      </c>
      <c r="F43" s="140" t="s">
        <v>36</v>
      </c>
      <c r="G43" s="140"/>
      <c r="H43" s="140"/>
      <c r="I43" s="146" t="s">
        <v>17</v>
      </c>
      <c r="J43" s="103" t="s">
        <v>97</v>
      </c>
      <c r="K43" s="88" t="s">
        <v>31</v>
      </c>
      <c r="L43" s="89"/>
      <c r="M43" s="89"/>
      <c r="N43" s="89"/>
      <c r="O43" s="89"/>
      <c r="P43" s="89">
        <v>0.85</v>
      </c>
      <c r="Q43" s="89">
        <v>0.6</v>
      </c>
      <c r="R43" s="90"/>
      <c r="S43" s="214">
        <v>19373910</v>
      </c>
      <c r="T43" s="90">
        <v>1</v>
      </c>
      <c r="U43" s="91">
        <v>2825.9915999999998</v>
      </c>
      <c r="V43" s="91"/>
      <c r="W43" s="92"/>
      <c r="Y43" s="85"/>
      <c r="Z43" s="85"/>
      <c r="AB43" s="85"/>
      <c r="AC43" s="85"/>
    </row>
    <row r="44" spans="1:29" s="119" customFormat="1">
      <c r="A44" s="189" t="s">
        <v>34</v>
      </c>
      <c r="B44" s="189" t="s">
        <v>3</v>
      </c>
      <c r="C44" s="189" t="s">
        <v>35</v>
      </c>
      <c r="D44" s="189" t="s">
        <v>8</v>
      </c>
      <c r="E44" s="189" t="s">
        <v>169</v>
      </c>
      <c r="F44" s="189" t="s">
        <v>36</v>
      </c>
      <c r="G44" s="189"/>
      <c r="H44" s="117" t="s">
        <v>13</v>
      </c>
      <c r="I44" s="146" t="s">
        <v>17</v>
      </c>
      <c r="J44" s="101" t="s">
        <v>98</v>
      </c>
      <c r="K44" s="77" t="s">
        <v>160</v>
      </c>
      <c r="L44" s="78">
        <v>1</v>
      </c>
      <c r="M44" s="78">
        <v>1.2825</v>
      </c>
      <c r="N44" s="78">
        <v>1.0449999999999999</v>
      </c>
      <c r="O44" s="78">
        <v>1</v>
      </c>
      <c r="P44" s="78">
        <v>0.85</v>
      </c>
      <c r="Q44" s="78">
        <v>0.6</v>
      </c>
      <c r="R44" s="79">
        <v>13412719</v>
      </c>
      <c r="S44" s="79">
        <v>19347927</v>
      </c>
      <c r="T44" s="79">
        <v>1</v>
      </c>
      <c r="U44" s="80">
        <v>1755.1548</v>
      </c>
      <c r="V44" s="80">
        <f>T44*(U44*(1+P44)*1.18)+L44*M44*$V$1</f>
        <v>6499.1029283999997</v>
      </c>
      <c r="W44" s="102">
        <f>T44*(U44*(1+Q44)*1.18)+L44*N44*$W$1</f>
        <v>4787.1822623999997</v>
      </c>
      <c r="Y44" s="124">
        <f>L44*M44*O44*$V$1</f>
        <v>2667.6</v>
      </c>
      <c r="Z44" s="85">
        <f>V44-Y44</f>
        <v>3831.5029283999997</v>
      </c>
      <c r="AB44" s="85">
        <f>L44*N44*O44*$W$1</f>
        <v>1473.4499999999998</v>
      </c>
      <c r="AC44" s="85">
        <f>W44-AB44</f>
        <v>3313.7322623999999</v>
      </c>
    </row>
    <row r="45" spans="1:29" s="119" customFormat="1">
      <c r="A45" s="189" t="s">
        <v>34</v>
      </c>
      <c r="B45" s="189" t="s">
        <v>3</v>
      </c>
      <c r="C45" s="189" t="s">
        <v>35</v>
      </c>
      <c r="D45" s="189" t="s">
        <v>8</v>
      </c>
      <c r="E45" s="189" t="s">
        <v>169</v>
      </c>
      <c r="F45" s="189" t="s">
        <v>36</v>
      </c>
      <c r="G45" s="189"/>
      <c r="H45" s="117" t="s">
        <v>13</v>
      </c>
      <c r="I45" s="146" t="s">
        <v>17</v>
      </c>
      <c r="J45" s="104" t="s">
        <v>98</v>
      </c>
      <c r="K45" s="3" t="s">
        <v>161</v>
      </c>
      <c r="L45" s="84"/>
      <c r="M45" s="84"/>
      <c r="N45" s="84"/>
      <c r="O45" s="84"/>
      <c r="P45" s="84">
        <v>0.85</v>
      </c>
      <c r="Q45" s="84">
        <v>0.6</v>
      </c>
      <c r="R45" s="82">
        <v>13412718</v>
      </c>
      <c r="S45" s="82">
        <v>19347926</v>
      </c>
      <c r="T45" s="82">
        <v>1</v>
      </c>
      <c r="U45" s="85">
        <v>1755.1548</v>
      </c>
      <c r="V45" s="85"/>
      <c r="W45" s="86"/>
      <c r="Y45" s="85"/>
      <c r="Z45" s="85"/>
      <c r="AB45" s="85"/>
      <c r="AC45" s="85"/>
    </row>
    <row r="46" spans="1:29" s="119" customFormat="1">
      <c r="A46" s="189" t="s">
        <v>34</v>
      </c>
      <c r="B46" s="189" t="s">
        <v>3</v>
      </c>
      <c r="C46" s="189" t="s">
        <v>35</v>
      </c>
      <c r="D46" s="189" t="s">
        <v>8</v>
      </c>
      <c r="E46" s="189" t="s">
        <v>169</v>
      </c>
      <c r="F46" s="189" t="s">
        <v>36</v>
      </c>
      <c r="G46" s="189"/>
      <c r="H46" s="117" t="s">
        <v>14</v>
      </c>
      <c r="I46" s="146" t="s">
        <v>17</v>
      </c>
      <c r="J46" s="104" t="s">
        <v>98</v>
      </c>
      <c r="K46" s="3" t="s">
        <v>160</v>
      </c>
      <c r="L46" s="84"/>
      <c r="M46" s="84"/>
      <c r="N46" s="84"/>
      <c r="O46" s="84"/>
      <c r="P46" s="84">
        <v>0.85</v>
      </c>
      <c r="Q46" s="84">
        <v>0.6</v>
      </c>
      <c r="R46" s="82">
        <v>13412717</v>
      </c>
      <c r="S46" s="82">
        <v>19347925</v>
      </c>
      <c r="T46" s="82">
        <v>1</v>
      </c>
      <c r="U46" s="85">
        <v>1806.777</v>
      </c>
      <c r="V46" s="85"/>
      <c r="W46" s="86"/>
      <c r="Y46" s="85"/>
      <c r="Z46" s="85"/>
      <c r="AB46" s="85"/>
      <c r="AC46" s="85"/>
    </row>
    <row r="47" spans="1:29" s="119" customFormat="1" ht="12" thickBot="1">
      <c r="A47" s="189" t="s">
        <v>34</v>
      </c>
      <c r="B47" s="189" t="s">
        <v>3</v>
      </c>
      <c r="C47" s="189" t="s">
        <v>35</v>
      </c>
      <c r="D47" s="189" t="s">
        <v>8</v>
      </c>
      <c r="E47" s="189" t="s">
        <v>169</v>
      </c>
      <c r="F47" s="189" t="s">
        <v>36</v>
      </c>
      <c r="G47" s="189"/>
      <c r="H47" s="117" t="s">
        <v>14</v>
      </c>
      <c r="I47" s="146" t="s">
        <v>17</v>
      </c>
      <c r="J47" s="103" t="s">
        <v>98</v>
      </c>
      <c r="K47" s="88" t="s">
        <v>161</v>
      </c>
      <c r="L47" s="89"/>
      <c r="M47" s="89"/>
      <c r="N47" s="89"/>
      <c r="O47" s="89"/>
      <c r="P47" s="89">
        <v>0.85</v>
      </c>
      <c r="Q47" s="89">
        <v>0.6</v>
      </c>
      <c r="R47" s="90">
        <v>13412716</v>
      </c>
      <c r="S47" s="90">
        <v>19347924</v>
      </c>
      <c r="T47" s="90">
        <v>1</v>
      </c>
      <c r="U47" s="91">
        <v>1755.1548</v>
      </c>
      <c r="V47" s="91"/>
      <c r="W47" s="92"/>
      <c r="Y47" s="85"/>
      <c r="Z47" s="85"/>
      <c r="AB47" s="85"/>
      <c r="AC47" s="85"/>
    </row>
    <row r="48" spans="1:29" s="119" customFormat="1">
      <c r="A48" s="189" t="s">
        <v>34</v>
      </c>
      <c r="B48" s="189" t="s">
        <v>3</v>
      </c>
      <c r="C48" s="189" t="s">
        <v>35</v>
      </c>
      <c r="D48" s="189" t="s">
        <v>8</v>
      </c>
      <c r="E48" s="189" t="s">
        <v>169</v>
      </c>
      <c r="F48" s="189" t="s">
        <v>36</v>
      </c>
      <c r="G48" s="189"/>
      <c r="H48" s="117" t="s">
        <v>13</v>
      </c>
      <c r="I48" s="146" t="s">
        <v>17</v>
      </c>
      <c r="J48" s="101" t="s">
        <v>32</v>
      </c>
      <c r="K48" s="77" t="s">
        <v>162</v>
      </c>
      <c r="L48" s="78">
        <v>1</v>
      </c>
      <c r="M48" s="78">
        <v>1.2825</v>
      </c>
      <c r="N48" s="78">
        <v>1.0449999999999999</v>
      </c>
      <c r="O48" s="78">
        <v>1</v>
      </c>
      <c r="P48" s="78">
        <v>0.85</v>
      </c>
      <c r="Q48" s="78">
        <v>0.6</v>
      </c>
      <c r="R48" s="79" t="s">
        <v>172</v>
      </c>
      <c r="S48" s="79" t="s">
        <v>235</v>
      </c>
      <c r="T48" s="79">
        <v>1</v>
      </c>
      <c r="U48" s="105">
        <v>1755.1548</v>
      </c>
      <c r="V48" s="80">
        <f>T48*(U48*(1+P48)*1.18)+L48*M48*$V$1+T50*(U50*(1+P50)*1.18)</f>
        <v>8106.7514484000003</v>
      </c>
      <c r="W48" s="102">
        <f>T48*(U48*(1+Q48)*1.18)+L48*N48*$V$1+T50*(U50*(1+Q50)*1.18)</f>
        <v>6877.7309824000004</v>
      </c>
      <c r="X48" s="119">
        <v>19347927</v>
      </c>
      <c r="Y48" s="124">
        <f>L48*M48*O48*$V$1</f>
        <v>2667.6</v>
      </c>
      <c r="Z48" s="85">
        <f>V48-Y48</f>
        <v>5439.1514483999999</v>
      </c>
      <c r="AB48" s="85">
        <f>L48*N48*O48*$W$1</f>
        <v>1473.4499999999998</v>
      </c>
      <c r="AC48" s="85">
        <f>W48-AB48</f>
        <v>5404.2809824000005</v>
      </c>
    </row>
    <row r="49" spans="1:29" s="119" customFormat="1">
      <c r="A49" s="189" t="s">
        <v>34</v>
      </c>
      <c r="B49" s="189" t="s">
        <v>3</v>
      </c>
      <c r="C49" s="189" t="s">
        <v>35</v>
      </c>
      <c r="D49" s="189" t="s">
        <v>8</v>
      </c>
      <c r="E49" s="189" t="s">
        <v>169</v>
      </c>
      <c r="F49" s="189" t="s">
        <v>36</v>
      </c>
      <c r="G49" s="189"/>
      <c r="H49" s="117" t="s">
        <v>14</v>
      </c>
      <c r="I49" s="146" t="s">
        <v>17</v>
      </c>
      <c r="J49" s="104" t="s">
        <v>32</v>
      </c>
      <c r="K49" s="3" t="s">
        <v>162</v>
      </c>
      <c r="L49" s="84"/>
      <c r="M49" s="84"/>
      <c r="N49" s="84"/>
      <c r="O49" s="84"/>
      <c r="P49" s="84">
        <v>0.85</v>
      </c>
      <c r="Q49" s="84">
        <v>0.6</v>
      </c>
      <c r="R49" s="82" t="s">
        <v>173</v>
      </c>
      <c r="S49" s="82" t="s">
        <v>236</v>
      </c>
      <c r="T49" s="82">
        <v>1</v>
      </c>
      <c r="U49" s="124">
        <v>1806.777</v>
      </c>
      <c r="V49" s="124"/>
      <c r="W49" s="127"/>
      <c r="X49" s="119">
        <v>19347925</v>
      </c>
      <c r="Y49" s="124"/>
      <c r="Z49" s="124"/>
      <c r="AB49" s="124"/>
      <c r="AC49" s="124"/>
    </row>
    <row r="50" spans="1:29" s="119" customFormat="1">
      <c r="A50" s="189" t="s">
        <v>34</v>
      </c>
      <c r="B50" s="189" t="s">
        <v>3</v>
      </c>
      <c r="C50" s="189" t="s">
        <v>35</v>
      </c>
      <c r="D50" s="189" t="s">
        <v>8</v>
      </c>
      <c r="E50" s="189" t="s">
        <v>169</v>
      </c>
      <c r="F50" s="189" t="s">
        <v>36</v>
      </c>
      <c r="G50" s="189"/>
      <c r="H50" s="117" t="s">
        <v>12</v>
      </c>
      <c r="I50" s="146" t="s">
        <v>17</v>
      </c>
      <c r="J50" s="104" t="s">
        <v>32</v>
      </c>
      <c r="K50" s="3" t="s">
        <v>163</v>
      </c>
      <c r="L50" s="84"/>
      <c r="M50" s="84"/>
      <c r="N50" s="84"/>
      <c r="O50" s="84"/>
      <c r="P50" s="84">
        <v>0.85</v>
      </c>
      <c r="Q50" s="84">
        <v>0.6</v>
      </c>
      <c r="R50" s="82">
        <v>13505131</v>
      </c>
      <c r="S50" s="82">
        <v>19347677</v>
      </c>
      <c r="T50" s="82">
        <v>1</v>
      </c>
      <c r="U50" s="85">
        <v>736.44</v>
      </c>
      <c r="V50" s="85"/>
      <c r="W50" s="86"/>
      <c r="Y50" s="85"/>
      <c r="Z50" s="85"/>
      <c r="AB50" s="85"/>
      <c r="AC50" s="85"/>
    </row>
    <row r="51" spans="1:29" s="119" customFormat="1" ht="12" thickBot="1">
      <c r="A51" s="189" t="s">
        <v>34</v>
      </c>
      <c r="B51" s="189" t="s">
        <v>3</v>
      </c>
      <c r="C51" s="189" t="s">
        <v>35</v>
      </c>
      <c r="D51" s="189" t="s">
        <v>8</v>
      </c>
      <c r="E51" s="189" t="s">
        <v>169</v>
      </c>
      <c r="F51" s="189" t="s">
        <v>36</v>
      </c>
      <c r="G51" s="189"/>
      <c r="H51" s="117" t="s">
        <v>12</v>
      </c>
      <c r="I51" s="146" t="s">
        <v>17</v>
      </c>
      <c r="J51" s="103" t="s">
        <v>32</v>
      </c>
      <c r="K51" s="88" t="s">
        <v>164</v>
      </c>
      <c r="L51" s="89"/>
      <c r="M51" s="89"/>
      <c r="N51" s="89"/>
      <c r="O51" s="89"/>
      <c r="P51" s="89">
        <v>0.85</v>
      </c>
      <c r="Q51" s="89">
        <v>0.6</v>
      </c>
      <c r="R51" s="90">
        <v>13505131</v>
      </c>
      <c r="S51" s="90">
        <v>19347677</v>
      </c>
      <c r="T51" s="90">
        <v>1</v>
      </c>
      <c r="U51" s="91">
        <v>736.44</v>
      </c>
      <c r="V51" s="91"/>
      <c r="W51" s="92"/>
      <c r="Y51" s="85"/>
      <c r="Z51" s="85"/>
      <c r="AB51" s="85"/>
      <c r="AC51" s="85"/>
    </row>
    <row r="52" spans="1:29" s="119" customFormat="1">
      <c r="A52" s="189" t="s">
        <v>34</v>
      </c>
      <c r="B52" s="189" t="s">
        <v>3</v>
      </c>
      <c r="C52" s="189" t="s">
        <v>35</v>
      </c>
      <c r="D52" s="189" t="s">
        <v>8</v>
      </c>
      <c r="E52" s="189" t="s">
        <v>169</v>
      </c>
      <c r="F52" s="189" t="s">
        <v>36</v>
      </c>
      <c r="G52" s="189"/>
      <c r="H52" s="117" t="s">
        <v>12</v>
      </c>
      <c r="I52" s="146" t="s">
        <v>17</v>
      </c>
      <c r="J52" s="101" t="s">
        <v>99</v>
      </c>
      <c r="K52" s="77" t="s">
        <v>165</v>
      </c>
      <c r="L52" s="78">
        <v>0.60000000000000009</v>
      </c>
      <c r="M52" s="78">
        <v>0.95</v>
      </c>
      <c r="N52" s="78">
        <v>0.95</v>
      </c>
      <c r="O52" s="78">
        <v>1</v>
      </c>
      <c r="P52" s="78">
        <v>0.85</v>
      </c>
      <c r="Q52" s="78">
        <v>0.6</v>
      </c>
      <c r="R52" s="79">
        <v>13412146</v>
      </c>
      <c r="S52" s="79">
        <v>19347923</v>
      </c>
      <c r="T52" s="79">
        <v>1</v>
      </c>
      <c r="U52" s="80">
        <v>925.49700000000007</v>
      </c>
      <c r="V52" s="80">
        <f>T52*(U52*(1+P52)*1.18)+L52*M52*$V$1</f>
        <v>3205.9599510000007</v>
      </c>
      <c r="W52" s="102">
        <f>T52*(U52*(1+Q52)*1.18)+L52*N52*$W$1</f>
        <v>2551.0383360000005</v>
      </c>
      <c r="Y52" s="124">
        <f>L52*M52*O52*$V$1</f>
        <v>1185.6000000000001</v>
      </c>
      <c r="Z52" s="85">
        <f>V52-Y52</f>
        <v>2020.3599510000006</v>
      </c>
      <c r="AB52" s="85">
        <f>L52*N52*O52*$W$1</f>
        <v>803.7</v>
      </c>
      <c r="AC52" s="85">
        <f>W52-AB52</f>
        <v>1747.3383360000005</v>
      </c>
    </row>
    <row r="53" spans="1:29" s="119" customFormat="1" ht="12" thickBot="1">
      <c r="A53" s="189" t="s">
        <v>34</v>
      </c>
      <c r="B53" s="189" t="s">
        <v>3</v>
      </c>
      <c r="C53" s="189" t="s">
        <v>35</v>
      </c>
      <c r="D53" s="189" t="s">
        <v>8</v>
      </c>
      <c r="E53" s="189" t="s">
        <v>169</v>
      </c>
      <c r="F53" s="189" t="s">
        <v>36</v>
      </c>
      <c r="G53" s="189"/>
      <c r="H53" s="117" t="s">
        <v>12</v>
      </c>
      <c r="I53" s="146" t="s">
        <v>17</v>
      </c>
      <c r="J53" s="103" t="s">
        <v>99</v>
      </c>
      <c r="K53" s="88" t="s">
        <v>166</v>
      </c>
      <c r="L53" s="89"/>
      <c r="M53" s="89"/>
      <c r="N53" s="89"/>
      <c r="O53" s="89"/>
      <c r="P53" s="89">
        <v>0.85</v>
      </c>
      <c r="Q53" s="89">
        <v>0.6</v>
      </c>
      <c r="R53" s="90">
        <v>13412146</v>
      </c>
      <c r="S53" s="90">
        <v>19347923</v>
      </c>
      <c r="T53" s="90">
        <v>1</v>
      </c>
      <c r="U53" s="91">
        <v>925.49700000000007</v>
      </c>
      <c r="V53" s="91"/>
      <c r="W53" s="92"/>
      <c r="Y53" s="85"/>
      <c r="Z53" s="85"/>
      <c r="AB53" s="85"/>
      <c r="AC53" s="85"/>
    </row>
    <row r="54" spans="1:29" s="119" customFormat="1" ht="12" thickBot="1">
      <c r="A54" s="189" t="s">
        <v>34</v>
      </c>
      <c r="B54" s="189" t="s">
        <v>3</v>
      </c>
      <c r="C54" s="189" t="s">
        <v>35</v>
      </c>
      <c r="D54" s="189" t="s">
        <v>8</v>
      </c>
      <c r="E54" s="189" t="s">
        <v>169</v>
      </c>
      <c r="F54" s="189" t="s">
        <v>36</v>
      </c>
      <c r="G54" s="189"/>
      <c r="H54" s="117"/>
      <c r="I54" s="146" t="s">
        <v>17</v>
      </c>
      <c r="J54" s="93" t="s">
        <v>92</v>
      </c>
      <c r="K54" s="94" t="s">
        <v>167</v>
      </c>
      <c r="L54" s="95">
        <v>2</v>
      </c>
      <c r="M54" s="95">
        <v>1.4249999999999998</v>
      </c>
      <c r="N54" s="95">
        <v>1.8049999999999999</v>
      </c>
      <c r="O54" s="95">
        <v>1</v>
      </c>
      <c r="P54" s="95">
        <v>0.85</v>
      </c>
      <c r="Q54" s="95">
        <v>0.6</v>
      </c>
      <c r="R54" s="100" t="s">
        <v>180</v>
      </c>
      <c r="S54" s="152" t="s">
        <v>180</v>
      </c>
      <c r="T54" s="100"/>
      <c r="U54" s="106"/>
      <c r="V54" s="106"/>
      <c r="W54" s="81"/>
      <c r="Y54" s="85"/>
      <c r="Z54" s="85"/>
      <c r="AB54" s="85"/>
      <c r="AC54" s="85"/>
    </row>
    <row r="55" spans="1:29" s="119" customFormat="1">
      <c r="A55" s="181" t="s">
        <v>34</v>
      </c>
      <c r="B55" s="181" t="s">
        <v>3</v>
      </c>
      <c r="C55" s="181" t="s">
        <v>35</v>
      </c>
      <c r="D55" s="181" t="s">
        <v>8</v>
      </c>
      <c r="E55" s="181" t="s">
        <v>170</v>
      </c>
      <c r="F55" s="181" t="s">
        <v>36</v>
      </c>
      <c r="G55" s="181"/>
      <c r="H55" s="181"/>
      <c r="I55" s="182" t="s">
        <v>17</v>
      </c>
      <c r="J55" s="132" t="s">
        <v>89</v>
      </c>
      <c r="K55" s="133" t="s">
        <v>20</v>
      </c>
      <c r="L55" s="134">
        <v>0.4</v>
      </c>
      <c r="M55" s="134">
        <v>0.95</v>
      </c>
      <c r="N55" s="134">
        <v>0.85499999999999998</v>
      </c>
      <c r="O55" s="134">
        <v>1</v>
      </c>
      <c r="P55" s="134">
        <v>0.88</v>
      </c>
      <c r="Q55" s="134">
        <f>P55</f>
        <v>0.88</v>
      </c>
      <c r="R55" s="135">
        <v>95599912</v>
      </c>
      <c r="S55" s="157" t="s">
        <v>19</v>
      </c>
      <c r="T55" s="135">
        <v>4.5</v>
      </c>
      <c r="U55" s="136">
        <v>275.43059999999997</v>
      </c>
      <c r="V55" s="136">
        <f>U55*(1+P55)*T55*1.18+((U56+U57)*(1+P56))*1.18+L55*M55*$V$1</f>
        <v>3983.4301992799992</v>
      </c>
      <c r="W55" s="137">
        <f>U55*(1+Q55)*T55*1.18+((U56+U57)*(1+Q56))*1.18+L55*N55*$W$1</f>
        <v>3615.3229552799994</v>
      </c>
      <c r="Y55" s="124">
        <f>L55*M55*O55*$V$1</f>
        <v>790.4</v>
      </c>
      <c r="Z55" s="85">
        <f>V55-Y55</f>
        <v>3193.0301992799991</v>
      </c>
      <c r="AB55" s="85">
        <f>L55*N55*O55*$W$1</f>
        <v>482.22</v>
      </c>
      <c r="AC55" s="85">
        <f>W55-AB55</f>
        <v>3133.1029552799992</v>
      </c>
    </row>
    <row r="56" spans="1:29" s="119" customFormat="1">
      <c r="A56" s="140" t="s">
        <v>34</v>
      </c>
      <c r="B56" s="140" t="s">
        <v>3</v>
      </c>
      <c r="C56" s="140" t="s">
        <v>35</v>
      </c>
      <c r="D56" s="140" t="s">
        <v>8</v>
      </c>
      <c r="E56" s="140" t="s">
        <v>170</v>
      </c>
      <c r="F56" s="140" t="s">
        <v>36</v>
      </c>
      <c r="G56" s="140"/>
      <c r="H56" s="117"/>
      <c r="I56" s="146" t="s">
        <v>17</v>
      </c>
      <c r="J56" s="83" t="s">
        <v>89</v>
      </c>
      <c r="K56" s="3" t="s">
        <v>21</v>
      </c>
      <c r="L56" s="84"/>
      <c r="M56" s="84"/>
      <c r="N56" s="84"/>
      <c r="O56" s="84"/>
      <c r="P56" s="84">
        <v>0.85</v>
      </c>
      <c r="Q56" s="84">
        <v>0.6</v>
      </c>
      <c r="R56" s="82">
        <v>55594651</v>
      </c>
      <c r="S56" s="82">
        <v>19347492</v>
      </c>
      <c r="T56" s="82">
        <v>1</v>
      </c>
      <c r="U56" s="85">
        <v>162.86339999999998</v>
      </c>
      <c r="V56" s="85"/>
      <c r="W56" s="86"/>
      <c r="Y56" s="85"/>
      <c r="Z56" s="85"/>
      <c r="AB56" s="85"/>
      <c r="AC56" s="85"/>
    </row>
    <row r="57" spans="1:29" s="119" customFormat="1" ht="12" thickBot="1">
      <c r="A57" s="140" t="s">
        <v>34</v>
      </c>
      <c r="B57" s="140" t="s">
        <v>3</v>
      </c>
      <c r="C57" s="140" t="s">
        <v>35</v>
      </c>
      <c r="D57" s="140" t="s">
        <v>8</v>
      </c>
      <c r="E57" s="140" t="s">
        <v>170</v>
      </c>
      <c r="F57" s="140" t="s">
        <v>36</v>
      </c>
      <c r="G57" s="140"/>
      <c r="H57" s="117"/>
      <c r="I57" s="146" t="s">
        <v>17</v>
      </c>
      <c r="J57" s="87" t="s">
        <v>89</v>
      </c>
      <c r="K57" s="88" t="s">
        <v>22</v>
      </c>
      <c r="L57" s="89"/>
      <c r="M57" s="89"/>
      <c r="N57" s="89"/>
      <c r="O57" s="89"/>
      <c r="P57" s="89">
        <v>0.85</v>
      </c>
      <c r="Q57" s="89">
        <v>0.6</v>
      </c>
      <c r="R57" s="90">
        <v>90528145</v>
      </c>
      <c r="S57" s="156" t="s">
        <v>19</v>
      </c>
      <c r="T57" s="90">
        <v>1</v>
      </c>
      <c r="U57" s="91">
        <v>40.279800000000002</v>
      </c>
      <c r="V57" s="91"/>
      <c r="W57" s="92"/>
      <c r="Y57" s="85"/>
      <c r="Z57" s="85"/>
      <c r="AB57" s="85"/>
      <c r="AC57" s="85"/>
    </row>
    <row r="58" spans="1:29" s="119" customFormat="1" ht="12" thickBot="1">
      <c r="A58" s="140" t="s">
        <v>34</v>
      </c>
      <c r="B58" s="140" t="s">
        <v>3</v>
      </c>
      <c r="C58" s="140" t="s">
        <v>35</v>
      </c>
      <c r="D58" s="140" t="s">
        <v>8</v>
      </c>
      <c r="E58" s="140" t="s">
        <v>170</v>
      </c>
      <c r="F58" s="140" t="s">
        <v>36</v>
      </c>
      <c r="G58" s="140"/>
      <c r="H58" s="117"/>
      <c r="I58" s="146" t="s">
        <v>17</v>
      </c>
      <c r="J58" s="93" t="s">
        <v>90</v>
      </c>
      <c r="K58" s="94" t="s">
        <v>23</v>
      </c>
      <c r="L58" s="95">
        <v>0.3</v>
      </c>
      <c r="M58" s="95">
        <v>0.85499999999999998</v>
      </c>
      <c r="N58" s="95">
        <v>0.66499999999999992</v>
      </c>
      <c r="O58" s="95">
        <v>1</v>
      </c>
      <c r="P58" s="95">
        <v>0.85</v>
      </c>
      <c r="Q58" s="95">
        <v>0.6</v>
      </c>
      <c r="R58" s="96">
        <v>13272720</v>
      </c>
      <c r="S58" s="100">
        <v>19347471</v>
      </c>
      <c r="T58" s="97">
        <v>1</v>
      </c>
      <c r="U58" s="98">
        <v>198.49199999999999</v>
      </c>
      <c r="V58" s="98">
        <f>T58*(U58*(1+P58)*1.18)+L58*M58*$V$1</f>
        <v>966.82803599999988</v>
      </c>
      <c r="W58" s="81">
        <f>T58*(U58*(1+Q58)*1.18)+L58*N58*$W$1</f>
        <v>656.04789599999992</v>
      </c>
      <c r="Y58" s="124">
        <f t="shared" ref="Y58:Y63" si="16">L58*M58*O58*$V$1</f>
        <v>533.52</v>
      </c>
      <c r="Z58" s="85">
        <f t="shared" ref="Z58:Z63" si="17">V58-Y58</f>
        <v>433.3080359999999</v>
      </c>
      <c r="AB58" s="85">
        <f t="shared" ref="AB58:AB63" si="18">L58*N58*O58*$W$1</f>
        <v>281.29499999999996</v>
      </c>
      <c r="AC58" s="85">
        <f t="shared" ref="AC58:AC63" si="19">W58-AB58</f>
        <v>374.75289599999996</v>
      </c>
    </row>
    <row r="59" spans="1:29" s="119" customFormat="1" ht="12" thickBot="1">
      <c r="A59" s="140" t="s">
        <v>34</v>
      </c>
      <c r="B59" s="140" t="s">
        <v>3</v>
      </c>
      <c r="C59" s="140" t="s">
        <v>35</v>
      </c>
      <c r="D59" s="140" t="s">
        <v>8</v>
      </c>
      <c r="E59" s="140" t="s">
        <v>170</v>
      </c>
      <c r="F59" s="140" t="s">
        <v>36</v>
      </c>
      <c r="G59" s="140"/>
      <c r="H59" s="117"/>
      <c r="I59" s="146" t="s">
        <v>17</v>
      </c>
      <c r="J59" s="99" t="s">
        <v>91</v>
      </c>
      <c r="K59" s="94" t="s">
        <v>157</v>
      </c>
      <c r="L59" s="95">
        <v>0.3</v>
      </c>
      <c r="M59" s="95">
        <v>0.95</v>
      </c>
      <c r="N59" s="95">
        <v>0.95</v>
      </c>
      <c r="O59" s="95">
        <v>1</v>
      </c>
      <c r="P59" s="95">
        <v>0.85</v>
      </c>
      <c r="Q59" s="95">
        <v>0.6</v>
      </c>
      <c r="R59" s="100">
        <v>13503677</v>
      </c>
      <c r="S59" s="100">
        <v>19347479</v>
      </c>
      <c r="T59" s="100">
        <v>1</v>
      </c>
      <c r="U59" s="98">
        <v>291.74039999999997</v>
      </c>
      <c r="V59" s="98">
        <f>T59*(U59*(1+P59)*1.18)+L59*M59*$V$1</f>
        <v>1229.6692932000001</v>
      </c>
      <c r="W59" s="81">
        <f>T59*(U59*(1+Q59)*1.18)+L59*N59*$W$1</f>
        <v>952.65587519999985</v>
      </c>
      <c r="Y59" s="124">
        <f t="shared" si="16"/>
        <v>592.79999999999995</v>
      </c>
      <c r="Z59" s="85">
        <f t="shared" si="17"/>
        <v>636.86929320000013</v>
      </c>
      <c r="AB59" s="85">
        <f t="shared" si="18"/>
        <v>401.84999999999997</v>
      </c>
      <c r="AC59" s="85">
        <f t="shared" si="19"/>
        <v>550.80587519999995</v>
      </c>
    </row>
    <row r="60" spans="1:29" s="119" customFormat="1" ht="12" thickBot="1">
      <c r="A60" s="140" t="s">
        <v>34</v>
      </c>
      <c r="B60" s="140" t="s">
        <v>3</v>
      </c>
      <c r="C60" s="140" t="s">
        <v>35</v>
      </c>
      <c r="D60" s="140" t="s">
        <v>8</v>
      </c>
      <c r="E60" s="140" t="s">
        <v>170</v>
      </c>
      <c r="F60" s="140" t="s">
        <v>36</v>
      </c>
      <c r="G60" s="140"/>
      <c r="H60" s="117"/>
      <c r="I60" s="146" t="s">
        <v>17</v>
      </c>
      <c r="J60" s="99" t="s">
        <v>158</v>
      </c>
      <c r="K60" s="94" t="s">
        <v>159</v>
      </c>
      <c r="L60" s="95">
        <v>0.4</v>
      </c>
      <c r="M60" s="95">
        <v>0.95</v>
      </c>
      <c r="N60" s="95">
        <v>0.95</v>
      </c>
      <c r="O60" s="95">
        <v>1</v>
      </c>
      <c r="P60" s="95">
        <v>0.85</v>
      </c>
      <c r="Q60" s="95">
        <v>0.6</v>
      </c>
      <c r="R60" s="100">
        <v>25193474</v>
      </c>
      <c r="S60" s="100">
        <v>19347364</v>
      </c>
      <c r="T60" s="100">
        <v>4</v>
      </c>
      <c r="U60" s="98">
        <v>89.76</v>
      </c>
      <c r="V60" s="98">
        <f>T60*(U60*(1+P60)*1.18)+L60*M60*$V$1</f>
        <v>1574.1843199999998</v>
      </c>
      <c r="W60" s="81">
        <f>T60*(U60*(1+Q60)*1.18)+L60*N60*$W$1</f>
        <v>1213.66752</v>
      </c>
      <c r="Y60" s="124">
        <f t="shared" si="16"/>
        <v>790.4</v>
      </c>
      <c r="Z60" s="85">
        <f t="shared" si="17"/>
        <v>783.78431999999987</v>
      </c>
      <c r="AB60" s="85">
        <f t="shared" si="18"/>
        <v>535.79999999999995</v>
      </c>
      <c r="AC60" s="85">
        <f t="shared" si="19"/>
        <v>677.86752000000001</v>
      </c>
    </row>
    <row r="61" spans="1:29" s="119" customFormat="1" ht="12" thickBot="1">
      <c r="A61" s="140" t="s">
        <v>34</v>
      </c>
      <c r="B61" s="140" t="s">
        <v>3</v>
      </c>
      <c r="C61" s="140" t="s">
        <v>35</v>
      </c>
      <c r="D61" s="140" t="s">
        <v>8</v>
      </c>
      <c r="E61" s="140" t="s">
        <v>170</v>
      </c>
      <c r="F61" s="140" t="s">
        <v>36</v>
      </c>
      <c r="G61" s="140"/>
      <c r="H61" s="117"/>
      <c r="I61" s="146" t="s">
        <v>17</v>
      </c>
      <c r="J61" s="93" t="s">
        <v>93</v>
      </c>
      <c r="K61" s="94" t="s">
        <v>24</v>
      </c>
      <c r="L61" s="95">
        <v>0.3</v>
      </c>
      <c r="M61" s="95">
        <v>0.95</v>
      </c>
      <c r="N61" s="95">
        <v>0.95</v>
      </c>
      <c r="O61" s="95">
        <v>1</v>
      </c>
      <c r="P61" s="95">
        <v>0.85</v>
      </c>
      <c r="Q61" s="95">
        <v>0.6</v>
      </c>
      <c r="R61" s="100">
        <v>96476979</v>
      </c>
      <c r="S61" s="152" t="s">
        <v>180</v>
      </c>
      <c r="T61" s="100">
        <v>1</v>
      </c>
      <c r="U61" s="98">
        <v>8382.1458000000002</v>
      </c>
      <c r="V61" s="98">
        <f>T61*(U61*(1+P61)*1.18)+L61*M61*$V$1</f>
        <v>18891.024281399998</v>
      </c>
      <c r="W61" s="81">
        <f>T61*(U61*(1+Q61)*1.18)+L61*N61*$W$1</f>
        <v>16227.3412704</v>
      </c>
      <c r="Y61" s="124">
        <f t="shared" si="16"/>
        <v>592.79999999999995</v>
      </c>
      <c r="Z61" s="85">
        <f t="shared" si="17"/>
        <v>18298.224281399998</v>
      </c>
      <c r="AB61" s="85">
        <f t="shared" si="18"/>
        <v>401.84999999999997</v>
      </c>
      <c r="AC61" s="85">
        <f t="shared" si="19"/>
        <v>15825.4912704</v>
      </c>
    </row>
    <row r="62" spans="1:29" s="119" customFormat="1" ht="12" thickBot="1">
      <c r="A62" s="140" t="s">
        <v>34</v>
      </c>
      <c r="B62" s="140" t="s">
        <v>3</v>
      </c>
      <c r="C62" s="140" t="s">
        <v>35</v>
      </c>
      <c r="D62" s="140" t="s">
        <v>8</v>
      </c>
      <c r="E62" s="140" t="s">
        <v>170</v>
      </c>
      <c r="F62" s="140" t="s">
        <v>36</v>
      </c>
      <c r="G62" s="140"/>
      <c r="H62" s="117"/>
      <c r="I62" s="146" t="s">
        <v>17</v>
      </c>
      <c r="J62" s="93" t="s">
        <v>94</v>
      </c>
      <c r="K62" s="94" t="s">
        <v>25</v>
      </c>
      <c r="L62" s="95">
        <v>1</v>
      </c>
      <c r="M62" s="95">
        <v>0.47499999999999998</v>
      </c>
      <c r="N62" s="95">
        <v>0.52249999999999996</v>
      </c>
      <c r="O62" s="95">
        <v>1</v>
      </c>
      <c r="P62" s="95">
        <v>0.85</v>
      </c>
      <c r="Q62" s="95">
        <v>0.6</v>
      </c>
      <c r="R62" s="100">
        <v>13412272</v>
      </c>
      <c r="S62" s="100">
        <v>19347580</v>
      </c>
      <c r="T62" s="100">
        <v>1</v>
      </c>
      <c r="U62" s="98">
        <v>1006.2606</v>
      </c>
      <c r="V62" s="98">
        <f>T62*(U62*(1+P62)*1.18)+L62*M62*$V$1</f>
        <v>3184.6668897999998</v>
      </c>
      <c r="W62" s="81">
        <f>T62*(U62*(1+Q62)*1.18)+L62*N62*$W$1</f>
        <v>2636.5450127999998</v>
      </c>
      <c r="Y62" s="124">
        <f t="shared" si="16"/>
        <v>988</v>
      </c>
      <c r="Z62" s="85">
        <f t="shared" si="17"/>
        <v>2196.6668897999998</v>
      </c>
      <c r="AB62" s="85">
        <f t="shared" si="18"/>
        <v>736.72499999999991</v>
      </c>
      <c r="AC62" s="85">
        <f t="shared" si="19"/>
        <v>1899.8200127999999</v>
      </c>
    </row>
    <row r="63" spans="1:29" s="119" customFormat="1">
      <c r="A63" s="140" t="s">
        <v>34</v>
      </c>
      <c r="B63" s="140" t="s">
        <v>3</v>
      </c>
      <c r="C63" s="140" t="s">
        <v>35</v>
      </c>
      <c r="D63" s="140" t="s">
        <v>8</v>
      </c>
      <c r="E63" s="140" t="s">
        <v>170</v>
      </c>
      <c r="F63" s="140" t="s">
        <v>36</v>
      </c>
      <c r="G63" s="140"/>
      <c r="H63" s="117"/>
      <c r="I63" s="146" t="s">
        <v>17</v>
      </c>
      <c r="J63" s="101" t="s">
        <v>95</v>
      </c>
      <c r="K63" s="77" t="s">
        <v>25</v>
      </c>
      <c r="L63" s="78">
        <v>1.3</v>
      </c>
      <c r="M63" s="78">
        <v>0.85499999999999998</v>
      </c>
      <c r="N63" s="78">
        <v>0.71249999999999991</v>
      </c>
      <c r="O63" s="78">
        <v>1</v>
      </c>
      <c r="P63" s="78">
        <v>0.85</v>
      </c>
      <c r="Q63" s="78">
        <v>0.6</v>
      </c>
      <c r="R63" s="79">
        <v>13412272</v>
      </c>
      <c r="S63" s="79">
        <v>19347580</v>
      </c>
      <c r="T63" s="79">
        <v>1</v>
      </c>
      <c r="U63" s="80">
        <v>1006.2606</v>
      </c>
      <c r="V63" s="80">
        <f>T63*(U63*(1+P63)*1.18)+T64*(U64*(1+P64)*1.18)+L63*M63*$V$1</f>
        <v>10006.344029399999</v>
      </c>
      <c r="W63" s="102">
        <f>T63*(U63*(1+Q63)*1.18)+T64*(U64*(1+Q64)*1.18)+L63*N63*$W$1</f>
        <v>7960.6494984000001</v>
      </c>
      <c r="Y63" s="124">
        <f t="shared" si="16"/>
        <v>2311.92</v>
      </c>
      <c r="Z63" s="85">
        <f t="shared" si="17"/>
        <v>7694.4240293999992</v>
      </c>
      <c r="AB63" s="85">
        <f t="shared" si="18"/>
        <v>1306.0124999999998</v>
      </c>
      <c r="AC63" s="85">
        <f t="shared" si="19"/>
        <v>6654.6369984000003</v>
      </c>
    </row>
    <row r="64" spans="1:29" s="119" customFormat="1" ht="12" thickBot="1">
      <c r="A64" s="140" t="s">
        <v>34</v>
      </c>
      <c r="B64" s="140" t="s">
        <v>3</v>
      </c>
      <c r="C64" s="140" t="s">
        <v>35</v>
      </c>
      <c r="D64" s="140" t="s">
        <v>8</v>
      </c>
      <c r="E64" s="140" t="s">
        <v>170</v>
      </c>
      <c r="F64" s="140" t="s">
        <v>36</v>
      </c>
      <c r="G64" s="140"/>
      <c r="H64" s="117"/>
      <c r="I64" s="146" t="s">
        <v>17</v>
      </c>
      <c r="J64" s="104" t="s">
        <v>95</v>
      </c>
      <c r="K64" s="3" t="s">
        <v>26</v>
      </c>
      <c r="L64" s="84"/>
      <c r="M64" s="84"/>
      <c r="N64" s="84"/>
      <c r="O64" s="84"/>
      <c r="P64" s="84">
        <v>0.85</v>
      </c>
      <c r="Q64" s="84">
        <v>0.6</v>
      </c>
      <c r="R64" s="82">
        <v>13502045</v>
      </c>
      <c r="S64" s="82">
        <v>19347594</v>
      </c>
      <c r="T64" s="82">
        <v>2</v>
      </c>
      <c r="U64" s="85">
        <v>1259.2206000000001</v>
      </c>
      <c r="V64" s="85"/>
      <c r="W64" s="86"/>
      <c r="Y64" s="85"/>
      <c r="Z64" s="85"/>
      <c r="AB64" s="85"/>
      <c r="AC64" s="85"/>
    </row>
    <row r="65" spans="1:29" s="119" customFormat="1" ht="12.75" thickBot="1">
      <c r="A65" s="140" t="s">
        <v>34</v>
      </c>
      <c r="B65" s="140" t="s">
        <v>3</v>
      </c>
      <c r="C65" s="140" t="s">
        <v>35</v>
      </c>
      <c r="D65" s="140" t="s">
        <v>8</v>
      </c>
      <c r="E65" s="140" t="s">
        <v>170</v>
      </c>
      <c r="F65" s="140" t="s">
        <v>36</v>
      </c>
      <c r="G65" s="140"/>
      <c r="H65" s="117"/>
      <c r="I65" s="146" t="s">
        <v>17</v>
      </c>
      <c r="J65" s="103" t="s">
        <v>95</v>
      </c>
      <c r="K65" s="88" t="s">
        <v>27</v>
      </c>
      <c r="L65" s="89"/>
      <c r="M65" s="89"/>
      <c r="N65" s="89"/>
      <c r="O65" s="89"/>
      <c r="P65" s="89">
        <v>0.85</v>
      </c>
      <c r="Q65" s="89">
        <v>0.6</v>
      </c>
      <c r="R65" s="90"/>
      <c r="S65" s="214">
        <v>19373904</v>
      </c>
      <c r="T65" s="79">
        <v>1</v>
      </c>
      <c r="U65" s="91">
        <v>3524.7018000000003</v>
      </c>
      <c r="V65" s="91"/>
      <c r="W65" s="92"/>
      <c r="Y65" s="85"/>
      <c r="Z65" s="85"/>
      <c r="AB65" s="85"/>
      <c r="AC65" s="85"/>
    </row>
    <row r="66" spans="1:29" s="119" customFormat="1" ht="12" thickBot="1">
      <c r="A66" s="140" t="s">
        <v>34</v>
      </c>
      <c r="B66" s="140" t="s">
        <v>3</v>
      </c>
      <c r="C66" s="140" t="s">
        <v>35</v>
      </c>
      <c r="D66" s="140" t="s">
        <v>8</v>
      </c>
      <c r="E66" s="140" t="s">
        <v>170</v>
      </c>
      <c r="F66" s="140" t="s">
        <v>36</v>
      </c>
      <c r="G66" s="140"/>
      <c r="H66" s="117"/>
      <c r="I66" s="146" t="s">
        <v>17</v>
      </c>
      <c r="J66" s="93" t="s">
        <v>96</v>
      </c>
      <c r="K66" s="94" t="s">
        <v>28</v>
      </c>
      <c r="L66" s="95">
        <v>0.89999999999999991</v>
      </c>
      <c r="M66" s="95">
        <v>0.57950000000000002</v>
      </c>
      <c r="N66" s="95">
        <v>0.61749999999999994</v>
      </c>
      <c r="O66" s="95">
        <v>1</v>
      </c>
      <c r="P66" s="95">
        <v>0.85</v>
      </c>
      <c r="Q66" s="95">
        <v>0.6</v>
      </c>
      <c r="R66" s="100">
        <v>13411380</v>
      </c>
      <c r="S66" s="100">
        <v>19347579</v>
      </c>
      <c r="T66" s="100">
        <v>1</v>
      </c>
      <c r="U66" s="98">
        <v>944.9688000000001</v>
      </c>
      <c r="V66" s="98">
        <f>T66*(U66*(1+P66)*1.18)+L66*M66*$V$1</f>
        <v>3147.6908904000002</v>
      </c>
      <c r="W66" s="81">
        <f>T66*(U66*(1+Q66)*1.18)+L66*N66*$W$1</f>
        <v>2567.7085944</v>
      </c>
      <c r="Y66" s="124">
        <f t="shared" ref="Y66:Y67" si="20">L66*M66*O66*$V$1</f>
        <v>1084.8239999999998</v>
      </c>
      <c r="Z66" s="85">
        <f t="shared" ref="Z66:Z67" si="21">V66-Y66</f>
        <v>2062.8668904000006</v>
      </c>
      <c r="AB66" s="85">
        <f t="shared" ref="AB66:AB67" si="22">L66*N66*O66*$W$1</f>
        <v>783.60749999999985</v>
      </c>
      <c r="AC66" s="85">
        <f t="shared" ref="AC66:AC67" si="23">W66-AB66</f>
        <v>1784.1010944000002</v>
      </c>
    </row>
    <row r="67" spans="1:29" s="119" customFormat="1">
      <c r="A67" s="140" t="s">
        <v>34</v>
      </c>
      <c r="B67" s="140" t="s">
        <v>3</v>
      </c>
      <c r="C67" s="140" t="s">
        <v>35</v>
      </c>
      <c r="D67" s="140" t="s">
        <v>8</v>
      </c>
      <c r="E67" s="140" t="s">
        <v>170</v>
      </c>
      <c r="F67" s="140" t="s">
        <v>36</v>
      </c>
      <c r="G67" s="140"/>
      <c r="H67" s="117"/>
      <c r="I67" s="146" t="s">
        <v>17</v>
      </c>
      <c r="J67" s="101" t="s">
        <v>97</v>
      </c>
      <c r="K67" s="77" t="s">
        <v>28</v>
      </c>
      <c r="L67" s="78">
        <v>1.2</v>
      </c>
      <c r="M67" s="78">
        <v>0.8929999999999999</v>
      </c>
      <c r="N67" s="78">
        <v>0.76</v>
      </c>
      <c r="O67" s="78">
        <v>1</v>
      </c>
      <c r="P67" s="78">
        <v>0.85</v>
      </c>
      <c r="Q67" s="78">
        <v>0.6</v>
      </c>
      <c r="R67" s="79">
        <v>13411380</v>
      </c>
      <c r="S67" s="79">
        <v>19347579</v>
      </c>
      <c r="T67" s="79">
        <v>1</v>
      </c>
      <c r="U67" s="80">
        <v>944.9688000000001</v>
      </c>
      <c r="V67" s="80">
        <f>T67*(U67*(1+P67)*1.18)+T68*(U68*(1+P68)*1.18)+L67*M67*$V$1</f>
        <v>8398.0676628000001</v>
      </c>
      <c r="W67" s="102">
        <f>T67*(U67*(1+Q67)*1.18)+T68*(U68*(1+Q68)*1.18)+L67*N67*$W$1</f>
        <v>6621.3921408000006</v>
      </c>
      <c r="Y67" s="124">
        <f t="shared" si="20"/>
        <v>2228.9279999999999</v>
      </c>
      <c r="Z67" s="85">
        <f t="shared" si="21"/>
        <v>6169.1396628000002</v>
      </c>
      <c r="AB67" s="85">
        <f t="shared" si="22"/>
        <v>1285.9199999999998</v>
      </c>
      <c r="AC67" s="85">
        <f t="shared" si="23"/>
        <v>5335.4721408000005</v>
      </c>
    </row>
    <row r="68" spans="1:29" s="119" customFormat="1">
      <c r="A68" s="140" t="s">
        <v>34</v>
      </c>
      <c r="B68" s="140" t="s">
        <v>3</v>
      </c>
      <c r="C68" s="140" t="s">
        <v>35</v>
      </c>
      <c r="D68" s="140" t="s">
        <v>8</v>
      </c>
      <c r="E68" s="140" t="s">
        <v>170</v>
      </c>
      <c r="F68" s="140" t="s">
        <v>36</v>
      </c>
      <c r="G68" s="140"/>
      <c r="H68" s="117"/>
      <c r="I68" s="146" t="s">
        <v>17</v>
      </c>
      <c r="J68" s="104" t="s">
        <v>97</v>
      </c>
      <c r="K68" s="3" t="s">
        <v>29</v>
      </c>
      <c r="L68" s="84"/>
      <c r="M68" s="84"/>
      <c r="N68" s="84"/>
      <c r="O68" s="84"/>
      <c r="P68" s="84">
        <v>0.85</v>
      </c>
      <c r="Q68" s="84">
        <v>0.6</v>
      </c>
      <c r="R68" s="82">
        <v>13502135</v>
      </c>
      <c r="S68" s="82">
        <v>19347598</v>
      </c>
      <c r="T68" s="82">
        <v>2</v>
      </c>
      <c r="U68" s="85">
        <v>940.51140000000009</v>
      </c>
      <c r="V68" s="85"/>
      <c r="W68" s="86"/>
      <c r="Y68" s="85"/>
      <c r="Z68" s="85"/>
      <c r="AB68" s="85"/>
      <c r="AC68" s="85"/>
    </row>
    <row r="69" spans="1:29" s="119" customFormat="1" ht="12.75" thickBot="1">
      <c r="A69" s="140" t="s">
        <v>34</v>
      </c>
      <c r="B69" s="140" t="s">
        <v>3</v>
      </c>
      <c r="C69" s="140" t="s">
        <v>35</v>
      </c>
      <c r="D69" s="140" t="s">
        <v>8</v>
      </c>
      <c r="E69" s="140" t="s">
        <v>170</v>
      </c>
      <c r="F69" s="140" t="s">
        <v>36</v>
      </c>
      <c r="G69" s="140"/>
      <c r="H69" s="117"/>
      <c r="I69" s="146" t="s">
        <v>17</v>
      </c>
      <c r="J69" s="103" t="s">
        <v>97</v>
      </c>
      <c r="K69" s="88" t="s">
        <v>31</v>
      </c>
      <c r="L69" s="89"/>
      <c r="M69" s="89"/>
      <c r="N69" s="89"/>
      <c r="O69" s="89"/>
      <c r="P69" s="89">
        <v>0.85</v>
      </c>
      <c r="Q69" s="89">
        <v>0.6</v>
      </c>
      <c r="R69" s="90"/>
      <c r="S69" s="214">
        <v>19373910</v>
      </c>
      <c r="T69" s="90">
        <v>1</v>
      </c>
      <c r="U69" s="91">
        <v>2825.9915999999998</v>
      </c>
      <c r="V69" s="91"/>
      <c r="W69" s="92"/>
      <c r="Y69" s="85"/>
      <c r="Z69" s="85"/>
      <c r="AB69" s="85"/>
      <c r="AC69" s="85"/>
    </row>
    <row r="70" spans="1:29" s="119" customFormat="1">
      <c r="A70" s="140" t="s">
        <v>34</v>
      </c>
      <c r="B70" s="140" t="s">
        <v>3</v>
      </c>
      <c r="C70" s="140" t="s">
        <v>35</v>
      </c>
      <c r="D70" s="140" t="s">
        <v>8</v>
      </c>
      <c r="E70" s="140" t="s">
        <v>170</v>
      </c>
      <c r="F70" s="140" t="s">
        <v>36</v>
      </c>
      <c r="G70" s="140"/>
      <c r="H70" s="117" t="s">
        <v>13</v>
      </c>
      <c r="I70" s="146" t="s">
        <v>17</v>
      </c>
      <c r="J70" s="101" t="s">
        <v>98</v>
      </c>
      <c r="K70" s="77" t="s">
        <v>160</v>
      </c>
      <c r="L70" s="78">
        <v>1</v>
      </c>
      <c r="M70" s="78">
        <v>1.2825</v>
      </c>
      <c r="N70" s="78">
        <v>1.0449999999999999</v>
      </c>
      <c r="O70" s="78">
        <v>1</v>
      </c>
      <c r="P70" s="78">
        <v>0.85</v>
      </c>
      <c r="Q70" s="78">
        <v>0.6</v>
      </c>
      <c r="R70" s="79">
        <v>13412719</v>
      </c>
      <c r="S70" s="79">
        <v>19347927</v>
      </c>
      <c r="T70" s="79">
        <v>1</v>
      </c>
      <c r="U70" s="80">
        <v>1755.1548</v>
      </c>
      <c r="V70" s="80">
        <f>T70*(U70*(1+P70)*1.18)+L70*M70*$V$1</f>
        <v>6499.1029283999997</v>
      </c>
      <c r="W70" s="102">
        <f>T70*(U70*(1+Q70)*1.18)+L70*N70*$W$1</f>
        <v>4787.1822623999997</v>
      </c>
      <c r="Y70" s="124">
        <f>L70*M70*O70*$V$1</f>
        <v>2667.6</v>
      </c>
      <c r="Z70" s="85">
        <f>V70-Y70</f>
        <v>3831.5029283999997</v>
      </c>
      <c r="AB70" s="85">
        <f>L70*N70*O70*$W$1</f>
        <v>1473.4499999999998</v>
      </c>
      <c r="AC70" s="85">
        <f>W70-AB70</f>
        <v>3313.7322623999999</v>
      </c>
    </row>
    <row r="71" spans="1:29" s="119" customFormat="1">
      <c r="A71" s="140" t="s">
        <v>34</v>
      </c>
      <c r="B71" s="140" t="s">
        <v>3</v>
      </c>
      <c r="C71" s="140" t="s">
        <v>35</v>
      </c>
      <c r="D71" s="140" t="s">
        <v>8</v>
      </c>
      <c r="E71" s="140" t="s">
        <v>170</v>
      </c>
      <c r="F71" s="140" t="s">
        <v>36</v>
      </c>
      <c r="G71" s="140"/>
      <c r="H71" s="117" t="s">
        <v>13</v>
      </c>
      <c r="I71" s="146" t="s">
        <v>17</v>
      </c>
      <c r="J71" s="104" t="s">
        <v>98</v>
      </c>
      <c r="K71" s="3" t="s">
        <v>161</v>
      </c>
      <c r="L71" s="84"/>
      <c r="M71" s="84"/>
      <c r="N71" s="84"/>
      <c r="O71" s="84"/>
      <c r="P71" s="84">
        <v>0.85</v>
      </c>
      <c r="Q71" s="84">
        <v>0.6</v>
      </c>
      <c r="R71" s="82">
        <v>13412718</v>
      </c>
      <c r="S71" s="82">
        <v>19347926</v>
      </c>
      <c r="T71" s="82">
        <v>1</v>
      </c>
      <c r="U71" s="85">
        <v>1755.1548</v>
      </c>
      <c r="V71" s="85"/>
      <c r="W71" s="86"/>
      <c r="Y71" s="85"/>
      <c r="Z71" s="85"/>
      <c r="AB71" s="85"/>
      <c r="AC71" s="85"/>
    </row>
    <row r="72" spans="1:29" s="119" customFormat="1">
      <c r="A72" s="140" t="s">
        <v>34</v>
      </c>
      <c r="B72" s="140" t="s">
        <v>3</v>
      </c>
      <c r="C72" s="140" t="s">
        <v>35</v>
      </c>
      <c r="D72" s="140" t="s">
        <v>8</v>
      </c>
      <c r="E72" s="140" t="s">
        <v>170</v>
      </c>
      <c r="F72" s="140" t="s">
        <v>36</v>
      </c>
      <c r="G72" s="140"/>
      <c r="H72" s="117" t="s">
        <v>14</v>
      </c>
      <c r="I72" s="146" t="s">
        <v>17</v>
      </c>
      <c r="J72" s="104" t="s">
        <v>98</v>
      </c>
      <c r="K72" s="3" t="s">
        <v>160</v>
      </c>
      <c r="L72" s="84"/>
      <c r="M72" s="84"/>
      <c r="N72" s="84"/>
      <c r="O72" s="84"/>
      <c r="P72" s="84">
        <v>0.85</v>
      </c>
      <c r="Q72" s="84">
        <v>0.6</v>
      </c>
      <c r="R72" s="82">
        <v>13412717</v>
      </c>
      <c r="S72" s="82">
        <v>19347925</v>
      </c>
      <c r="T72" s="82">
        <v>1</v>
      </c>
      <c r="U72" s="85">
        <v>1806.777</v>
      </c>
      <c r="V72" s="85"/>
      <c r="W72" s="86"/>
      <c r="Y72" s="85"/>
      <c r="Z72" s="85"/>
      <c r="AB72" s="85"/>
      <c r="AC72" s="85"/>
    </row>
    <row r="73" spans="1:29" s="119" customFormat="1" ht="12" thickBot="1">
      <c r="A73" s="141" t="s">
        <v>34</v>
      </c>
      <c r="B73" s="141" t="s">
        <v>3</v>
      </c>
      <c r="C73" s="141" t="s">
        <v>35</v>
      </c>
      <c r="D73" s="141" t="s">
        <v>8</v>
      </c>
      <c r="E73" s="141" t="s">
        <v>170</v>
      </c>
      <c r="F73" s="141" t="s">
        <v>36</v>
      </c>
      <c r="G73" s="141"/>
      <c r="H73" s="130" t="s">
        <v>14</v>
      </c>
      <c r="I73" s="147" t="s">
        <v>17</v>
      </c>
      <c r="J73" s="103" t="s">
        <v>98</v>
      </c>
      <c r="K73" s="88" t="s">
        <v>161</v>
      </c>
      <c r="L73" s="89"/>
      <c r="M73" s="89"/>
      <c r="N73" s="89"/>
      <c r="O73" s="89"/>
      <c r="P73" s="89">
        <v>0.85</v>
      </c>
      <c r="Q73" s="89">
        <v>0.6</v>
      </c>
      <c r="R73" s="90">
        <v>13412716</v>
      </c>
      <c r="S73" s="90">
        <v>19347924</v>
      </c>
      <c r="T73" s="90">
        <v>1</v>
      </c>
      <c r="U73" s="91">
        <v>1755.1548</v>
      </c>
      <c r="V73" s="91"/>
      <c r="W73" s="92"/>
      <c r="Y73" s="85"/>
      <c r="Z73" s="85"/>
      <c r="AB73" s="85"/>
      <c r="AC73" s="85"/>
    </row>
    <row r="74" spans="1:29" s="119" customFormat="1">
      <c r="A74" s="140" t="s">
        <v>34</v>
      </c>
      <c r="B74" s="140" t="s">
        <v>3</v>
      </c>
      <c r="C74" s="140" t="s">
        <v>35</v>
      </c>
      <c r="D74" s="140" t="s">
        <v>8</v>
      </c>
      <c r="E74" s="140" t="s">
        <v>170</v>
      </c>
      <c r="F74" s="140" t="s">
        <v>36</v>
      </c>
      <c r="G74" s="140"/>
      <c r="H74" s="117" t="s">
        <v>13</v>
      </c>
      <c r="I74" s="146" t="s">
        <v>17</v>
      </c>
      <c r="J74" s="101" t="s">
        <v>32</v>
      </c>
      <c r="K74" s="77" t="s">
        <v>162</v>
      </c>
      <c r="L74" s="78">
        <v>1</v>
      </c>
      <c r="M74" s="78">
        <v>1.2825</v>
      </c>
      <c r="N74" s="78">
        <v>1.0449999999999999</v>
      </c>
      <c r="O74" s="78">
        <v>1</v>
      </c>
      <c r="P74" s="78">
        <v>0.85</v>
      </c>
      <c r="Q74" s="78">
        <v>0.6</v>
      </c>
      <c r="R74" s="79" t="s">
        <v>172</v>
      </c>
      <c r="S74" s="79" t="s">
        <v>235</v>
      </c>
      <c r="T74" s="79">
        <v>1</v>
      </c>
      <c r="U74" s="105">
        <v>1755.1548</v>
      </c>
      <c r="V74" s="80">
        <f>T74*(U74*(1+P74)*1.18)+L74*M74*$V$1+T76*(U76*(1+P76)*1.18)</f>
        <v>8106.7514484000003</v>
      </c>
      <c r="W74" s="102">
        <f>T74*(U74*(1+Q74)*1.18)+L74*N74*$V$1+T76*(U76*(1+Q76)*1.18)</f>
        <v>6877.7309824000004</v>
      </c>
      <c r="X74" s="119">
        <v>19347927</v>
      </c>
      <c r="Y74" s="124">
        <f>L74*M74*O74*$V$1</f>
        <v>2667.6</v>
      </c>
      <c r="Z74" s="85">
        <f>V74-Y74</f>
        <v>5439.1514483999999</v>
      </c>
      <c r="AB74" s="85">
        <f>L74*N74*O74*$W$1</f>
        <v>1473.4499999999998</v>
      </c>
      <c r="AC74" s="85">
        <f>W74-AB74</f>
        <v>5404.2809824000005</v>
      </c>
    </row>
    <row r="75" spans="1:29" s="119" customFormat="1">
      <c r="A75" s="140" t="s">
        <v>34</v>
      </c>
      <c r="B75" s="140" t="s">
        <v>3</v>
      </c>
      <c r="C75" s="140" t="s">
        <v>35</v>
      </c>
      <c r="D75" s="140" t="s">
        <v>8</v>
      </c>
      <c r="E75" s="140" t="s">
        <v>170</v>
      </c>
      <c r="F75" s="140" t="s">
        <v>36</v>
      </c>
      <c r="G75" s="140"/>
      <c r="H75" s="117" t="s">
        <v>14</v>
      </c>
      <c r="I75" s="146" t="s">
        <v>17</v>
      </c>
      <c r="J75" s="104" t="s">
        <v>32</v>
      </c>
      <c r="K75" s="3" t="s">
        <v>162</v>
      </c>
      <c r="L75" s="84"/>
      <c r="M75" s="84"/>
      <c r="N75" s="84"/>
      <c r="O75" s="84"/>
      <c r="P75" s="84">
        <v>0.85</v>
      </c>
      <c r="Q75" s="84">
        <v>0.6</v>
      </c>
      <c r="R75" s="82" t="s">
        <v>173</v>
      </c>
      <c r="S75" s="82" t="s">
        <v>236</v>
      </c>
      <c r="T75" s="82">
        <v>1</v>
      </c>
      <c r="U75" s="124">
        <v>1806.777</v>
      </c>
      <c r="V75" s="124"/>
      <c r="W75" s="127"/>
      <c r="X75" s="119">
        <v>19347925</v>
      </c>
      <c r="Y75" s="124"/>
      <c r="Z75" s="124"/>
      <c r="AB75" s="124"/>
      <c r="AC75" s="124"/>
    </row>
    <row r="76" spans="1:29" s="119" customFormat="1">
      <c r="A76" s="140" t="s">
        <v>34</v>
      </c>
      <c r="B76" s="140" t="s">
        <v>3</v>
      </c>
      <c r="C76" s="140" t="s">
        <v>35</v>
      </c>
      <c r="D76" s="140" t="s">
        <v>8</v>
      </c>
      <c r="E76" s="140" t="s">
        <v>170</v>
      </c>
      <c r="F76" s="140" t="s">
        <v>36</v>
      </c>
      <c r="G76" s="140"/>
      <c r="H76" s="117" t="s">
        <v>12</v>
      </c>
      <c r="I76" s="146" t="s">
        <v>17</v>
      </c>
      <c r="J76" s="104" t="s">
        <v>32</v>
      </c>
      <c r="K76" s="3" t="s">
        <v>163</v>
      </c>
      <c r="L76" s="84"/>
      <c r="M76" s="84"/>
      <c r="N76" s="84"/>
      <c r="O76" s="84"/>
      <c r="P76" s="84">
        <v>0.85</v>
      </c>
      <c r="Q76" s="84">
        <v>0.6</v>
      </c>
      <c r="R76" s="82">
        <v>13505131</v>
      </c>
      <c r="S76" s="82">
        <v>19347677</v>
      </c>
      <c r="T76" s="82">
        <v>1</v>
      </c>
      <c r="U76" s="85">
        <v>736.44</v>
      </c>
      <c r="V76" s="85"/>
      <c r="W76" s="86"/>
      <c r="Y76" s="85"/>
      <c r="Z76" s="85"/>
      <c r="AB76" s="85"/>
      <c r="AC76" s="85"/>
    </row>
    <row r="77" spans="1:29" s="119" customFormat="1" ht="12" thickBot="1">
      <c r="A77" s="140" t="s">
        <v>34</v>
      </c>
      <c r="B77" s="140" t="s">
        <v>3</v>
      </c>
      <c r="C77" s="140" t="s">
        <v>35</v>
      </c>
      <c r="D77" s="140" t="s">
        <v>8</v>
      </c>
      <c r="E77" s="140" t="s">
        <v>170</v>
      </c>
      <c r="F77" s="140" t="s">
        <v>36</v>
      </c>
      <c r="G77" s="140"/>
      <c r="H77" s="117" t="s">
        <v>12</v>
      </c>
      <c r="I77" s="146" t="s">
        <v>17</v>
      </c>
      <c r="J77" s="103" t="s">
        <v>32</v>
      </c>
      <c r="K77" s="88" t="s">
        <v>164</v>
      </c>
      <c r="L77" s="89"/>
      <c r="M77" s="89"/>
      <c r="N77" s="89"/>
      <c r="O77" s="89"/>
      <c r="P77" s="89">
        <v>0.85</v>
      </c>
      <c r="Q77" s="89">
        <v>0.6</v>
      </c>
      <c r="R77" s="90">
        <v>13505131</v>
      </c>
      <c r="S77" s="90">
        <v>19347677</v>
      </c>
      <c r="T77" s="90">
        <v>1</v>
      </c>
      <c r="U77" s="91">
        <v>736.44</v>
      </c>
      <c r="V77" s="91"/>
      <c r="W77" s="92"/>
      <c r="Y77" s="85"/>
      <c r="Z77" s="85"/>
      <c r="AB77" s="85"/>
      <c r="AC77" s="85"/>
    </row>
    <row r="78" spans="1:29" s="119" customFormat="1">
      <c r="A78" s="142" t="s">
        <v>34</v>
      </c>
      <c r="B78" s="142" t="s">
        <v>3</v>
      </c>
      <c r="C78" s="142" t="s">
        <v>35</v>
      </c>
      <c r="D78" s="142" t="s">
        <v>8</v>
      </c>
      <c r="E78" s="142" t="s">
        <v>170</v>
      </c>
      <c r="F78" s="142" t="s">
        <v>36</v>
      </c>
      <c r="G78" s="142"/>
      <c r="H78" s="131" t="s">
        <v>12</v>
      </c>
      <c r="I78" s="149" t="s">
        <v>17</v>
      </c>
      <c r="J78" s="101" t="s">
        <v>99</v>
      </c>
      <c r="K78" s="77" t="s">
        <v>165</v>
      </c>
      <c r="L78" s="78">
        <v>0.60000000000000009</v>
      </c>
      <c r="M78" s="78">
        <v>0.95</v>
      </c>
      <c r="N78" s="78">
        <v>0.95</v>
      </c>
      <c r="O78" s="78">
        <v>1</v>
      </c>
      <c r="P78" s="78">
        <v>0.85</v>
      </c>
      <c r="Q78" s="78">
        <v>0.6</v>
      </c>
      <c r="R78" s="79">
        <v>13412145</v>
      </c>
      <c r="S78" s="79">
        <v>19347922</v>
      </c>
      <c r="T78" s="79">
        <v>1</v>
      </c>
      <c r="U78" s="80">
        <v>925.49700000000007</v>
      </c>
      <c r="V78" s="80">
        <f>T78*(U78*(1+P78)*1.18)+L78*M78*$V$1</f>
        <v>3205.9599510000007</v>
      </c>
      <c r="W78" s="102">
        <f>T78*(U78*(1+Q78)*1.18)+L78*N78*$W$1</f>
        <v>2551.0383360000005</v>
      </c>
      <c r="Y78" s="124">
        <f>L78*M78*O78*$V$1</f>
        <v>1185.6000000000001</v>
      </c>
      <c r="Z78" s="85">
        <f>V78-Y78</f>
        <v>2020.3599510000006</v>
      </c>
      <c r="AB78" s="85">
        <f>L78*N78*O78*$W$1</f>
        <v>803.7</v>
      </c>
      <c r="AC78" s="85">
        <f>W78-AB78</f>
        <v>1747.3383360000005</v>
      </c>
    </row>
    <row r="79" spans="1:29" s="119" customFormat="1" ht="12" thickBot="1">
      <c r="A79" s="140" t="s">
        <v>34</v>
      </c>
      <c r="B79" s="140" t="s">
        <v>3</v>
      </c>
      <c r="C79" s="140" t="s">
        <v>35</v>
      </c>
      <c r="D79" s="140" t="s">
        <v>8</v>
      </c>
      <c r="E79" s="140" t="s">
        <v>170</v>
      </c>
      <c r="F79" s="140" t="s">
        <v>36</v>
      </c>
      <c r="G79" s="140"/>
      <c r="H79" s="117" t="s">
        <v>12</v>
      </c>
      <c r="I79" s="146" t="s">
        <v>17</v>
      </c>
      <c r="J79" s="103" t="s">
        <v>99</v>
      </c>
      <c r="K79" s="88" t="s">
        <v>166</v>
      </c>
      <c r="L79" s="89"/>
      <c r="M79" s="89"/>
      <c r="N79" s="89"/>
      <c r="O79" s="89"/>
      <c r="P79" s="89">
        <v>0.85</v>
      </c>
      <c r="Q79" s="89">
        <v>0.6</v>
      </c>
      <c r="R79" s="90">
        <v>13412145</v>
      </c>
      <c r="S79" s="90">
        <v>19347922</v>
      </c>
      <c r="T79" s="90">
        <v>1</v>
      </c>
      <c r="U79" s="91">
        <v>925.49700000000007</v>
      </c>
      <c r="V79" s="91"/>
      <c r="W79" s="92"/>
      <c r="Y79" s="85"/>
      <c r="Z79" s="85"/>
      <c r="AB79" s="85"/>
      <c r="AC79" s="85"/>
    </row>
    <row r="80" spans="1:29" s="119" customFormat="1" ht="12" thickBot="1">
      <c r="A80" s="140" t="s">
        <v>34</v>
      </c>
      <c r="B80" s="140" t="s">
        <v>3</v>
      </c>
      <c r="C80" s="140" t="s">
        <v>35</v>
      </c>
      <c r="D80" s="140" t="s">
        <v>8</v>
      </c>
      <c r="E80" s="140" t="s">
        <v>170</v>
      </c>
      <c r="F80" s="140" t="s">
        <v>36</v>
      </c>
      <c r="G80" s="140"/>
      <c r="H80" s="117"/>
      <c r="I80" s="146" t="s">
        <v>17</v>
      </c>
      <c r="J80" s="93" t="s">
        <v>92</v>
      </c>
      <c r="K80" s="94" t="s">
        <v>167</v>
      </c>
      <c r="L80" s="95">
        <v>2</v>
      </c>
      <c r="M80" s="95">
        <v>1.4249999999999998</v>
      </c>
      <c r="N80" s="95">
        <v>1.8049999999999999</v>
      </c>
      <c r="O80" s="95">
        <v>1</v>
      </c>
      <c r="P80" s="95">
        <v>0.85</v>
      </c>
      <c r="Q80" s="95">
        <v>0.6</v>
      </c>
      <c r="R80" s="100" t="s">
        <v>180</v>
      </c>
      <c r="S80" s="152" t="s">
        <v>180</v>
      </c>
      <c r="T80" s="100"/>
      <c r="U80" s="106"/>
      <c r="V80" s="106"/>
      <c r="W80" s="81"/>
      <c r="Y80" s="85"/>
      <c r="Z80" s="85"/>
      <c r="AB80" s="85"/>
      <c r="AC80" s="85"/>
    </row>
    <row r="81" spans="1:29" s="119" customFormat="1">
      <c r="A81" s="181" t="s">
        <v>34</v>
      </c>
      <c r="B81" s="181" t="s">
        <v>4</v>
      </c>
      <c r="C81" s="181" t="s">
        <v>39</v>
      </c>
      <c r="D81" s="181" t="s">
        <v>38</v>
      </c>
      <c r="E81" s="181" t="s">
        <v>170</v>
      </c>
      <c r="F81" s="181" t="s">
        <v>36</v>
      </c>
      <c r="G81" s="181"/>
      <c r="H81" s="181"/>
      <c r="I81" s="182" t="s">
        <v>17</v>
      </c>
      <c r="J81" s="132" t="s">
        <v>89</v>
      </c>
      <c r="K81" s="133" t="s">
        <v>20</v>
      </c>
      <c r="L81" s="134">
        <v>0.4</v>
      </c>
      <c r="M81" s="134">
        <v>0.95</v>
      </c>
      <c r="N81" s="134">
        <v>0.85499999999999998</v>
      </c>
      <c r="O81" s="134">
        <v>1</v>
      </c>
      <c r="P81" s="134">
        <v>0.88</v>
      </c>
      <c r="Q81" s="134">
        <f>P81</f>
        <v>0.88</v>
      </c>
      <c r="R81" s="135">
        <v>95599912</v>
      </c>
      <c r="S81" s="157" t="s">
        <v>19</v>
      </c>
      <c r="T81" s="135">
        <v>3.75</v>
      </c>
      <c r="U81" s="136">
        <v>275.43059999999997</v>
      </c>
      <c r="V81" s="136">
        <f>U81*(1+P81)*T81*1.18+((U82+U83)*(1+P82))*1.18+L81*M81*$V$1</f>
        <v>3357.7907347999994</v>
      </c>
      <c r="W81" s="137">
        <f>U81*(1+Q81)*T81*1.18+((U82+U83)*(1+Q82))*1.18+L81*N81*$W$1</f>
        <v>3012.3021437999996</v>
      </c>
      <c r="Y81" s="124">
        <f>L81*M81*O81*$V$1</f>
        <v>790.4</v>
      </c>
      <c r="Z81" s="85">
        <f>V81-Y81</f>
        <v>2567.3907347999993</v>
      </c>
      <c r="AB81" s="85">
        <f>L81*N81*O81*$W$1</f>
        <v>482.22</v>
      </c>
      <c r="AC81" s="85">
        <f>W81-AB81</f>
        <v>2530.0821437999994</v>
      </c>
    </row>
    <row r="82" spans="1:29" s="119" customFormat="1">
      <c r="A82" s="140" t="s">
        <v>34</v>
      </c>
      <c r="B82" s="140" t="s">
        <v>4</v>
      </c>
      <c r="C82" s="140" t="s">
        <v>39</v>
      </c>
      <c r="D82" s="140" t="s">
        <v>38</v>
      </c>
      <c r="E82" s="140" t="s">
        <v>170</v>
      </c>
      <c r="F82" s="140" t="s">
        <v>36</v>
      </c>
      <c r="G82" s="140"/>
      <c r="H82" s="140"/>
      <c r="I82" s="146" t="s">
        <v>17</v>
      </c>
      <c r="J82" s="83" t="s">
        <v>89</v>
      </c>
      <c r="K82" s="3" t="s">
        <v>21</v>
      </c>
      <c r="L82" s="84"/>
      <c r="M82" s="84"/>
      <c r="N82" s="84"/>
      <c r="O82" s="84"/>
      <c r="P82" s="84">
        <v>0.85</v>
      </c>
      <c r="Q82" s="84">
        <v>0.6</v>
      </c>
      <c r="R82" s="82">
        <v>96879797</v>
      </c>
      <c r="S82" s="82">
        <v>19347462</v>
      </c>
      <c r="T82" s="82">
        <v>1</v>
      </c>
      <c r="U82" s="85">
        <v>80.14139999999999</v>
      </c>
      <c r="V82" s="85"/>
      <c r="W82" s="86"/>
      <c r="Y82" s="85"/>
      <c r="Z82" s="85"/>
      <c r="AB82" s="85"/>
      <c r="AC82" s="85"/>
    </row>
    <row r="83" spans="1:29" s="119" customFormat="1" ht="12" thickBot="1">
      <c r="A83" s="140" t="s">
        <v>34</v>
      </c>
      <c r="B83" s="140" t="s">
        <v>4</v>
      </c>
      <c r="C83" s="140" t="s">
        <v>39</v>
      </c>
      <c r="D83" s="140" t="s">
        <v>38</v>
      </c>
      <c r="E83" s="140" t="s">
        <v>170</v>
      </c>
      <c r="F83" s="140" t="s">
        <v>36</v>
      </c>
      <c r="G83" s="140"/>
      <c r="H83" s="140"/>
      <c r="I83" s="146" t="s">
        <v>17</v>
      </c>
      <c r="J83" s="87" t="s">
        <v>89</v>
      </c>
      <c r="K83" s="88" t="s">
        <v>22</v>
      </c>
      <c r="L83" s="89"/>
      <c r="M83" s="89"/>
      <c r="N83" s="89"/>
      <c r="O83" s="89"/>
      <c r="P83" s="89">
        <v>0.85</v>
      </c>
      <c r="Q83" s="89">
        <v>0.6</v>
      </c>
      <c r="R83" s="90">
        <v>94525114</v>
      </c>
      <c r="S83" s="156" t="s">
        <v>19</v>
      </c>
      <c r="T83" s="90">
        <v>1</v>
      </c>
      <c r="U83" s="91">
        <v>46.328400000000002</v>
      </c>
      <c r="V83" s="91"/>
      <c r="W83" s="92"/>
      <c r="Y83" s="85"/>
      <c r="Z83" s="85"/>
      <c r="AB83" s="85"/>
      <c r="AC83" s="85"/>
    </row>
    <row r="84" spans="1:29" s="119" customFormat="1" ht="12" thickBot="1">
      <c r="A84" s="140" t="s">
        <v>34</v>
      </c>
      <c r="B84" s="140" t="s">
        <v>4</v>
      </c>
      <c r="C84" s="140" t="s">
        <v>39</v>
      </c>
      <c r="D84" s="140" t="s">
        <v>38</v>
      </c>
      <c r="E84" s="140" t="s">
        <v>170</v>
      </c>
      <c r="F84" s="140" t="s">
        <v>36</v>
      </c>
      <c r="G84" s="140"/>
      <c r="H84" s="140"/>
      <c r="I84" s="146" t="s">
        <v>17</v>
      </c>
      <c r="J84" s="93" t="s">
        <v>90</v>
      </c>
      <c r="K84" s="94" t="s">
        <v>23</v>
      </c>
      <c r="L84" s="95">
        <v>0.3</v>
      </c>
      <c r="M84" s="95">
        <v>0.85499999999999998</v>
      </c>
      <c r="N84" s="95">
        <v>0.66499999999999992</v>
      </c>
      <c r="O84" s="95">
        <v>1</v>
      </c>
      <c r="P84" s="95">
        <v>0.85</v>
      </c>
      <c r="Q84" s="95">
        <v>0.6</v>
      </c>
      <c r="R84" s="96">
        <v>13272717</v>
      </c>
      <c r="S84" s="100">
        <v>19347470</v>
      </c>
      <c r="T84" s="97">
        <v>1</v>
      </c>
      <c r="U84" s="98">
        <v>273.46200000000005</v>
      </c>
      <c r="V84" s="98">
        <f>T84*(U84*(1+P84)*1.18)+L84*M84*$V$1</f>
        <v>1130.4875460000001</v>
      </c>
      <c r="W84" s="81">
        <f>T84*(U84*(1+Q84)*1.18)+L84*N84*$W$1</f>
        <v>797.59125600000004</v>
      </c>
      <c r="Y84" s="124">
        <f t="shared" ref="Y84:Y89" si="24">L84*M84*O84*$V$1</f>
        <v>533.52</v>
      </c>
      <c r="Z84" s="85">
        <f t="shared" ref="Z84:Z89" si="25">V84-Y84</f>
        <v>596.96754600000008</v>
      </c>
      <c r="AB84" s="85">
        <f t="shared" ref="AB84:AB89" si="26">L84*N84*O84*$W$1</f>
        <v>281.29499999999996</v>
      </c>
      <c r="AC84" s="85">
        <f t="shared" ref="AC84:AC89" si="27">W84-AB84</f>
        <v>516.29625600000008</v>
      </c>
    </row>
    <row r="85" spans="1:29" s="119" customFormat="1" ht="12" thickBot="1">
      <c r="A85" s="140" t="s">
        <v>34</v>
      </c>
      <c r="B85" s="140" t="s">
        <v>4</v>
      </c>
      <c r="C85" s="140" t="s">
        <v>39</v>
      </c>
      <c r="D85" s="140" t="s">
        <v>38</v>
      </c>
      <c r="E85" s="140" t="s">
        <v>170</v>
      </c>
      <c r="F85" s="140" t="s">
        <v>36</v>
      </c>
      <c r="G85" s="140"/>
      <c r="H85" s="140"/>
      <c r="I85" s="146" t="s">
        <v>17</v>
      </c>
      <c r="J85" s="99" t="s">
        <v>91</v>
      </c>
      <c r="K85" s="94" t="s">
        <v>157</v>
      </c>
      <c r="L85" s="95">
        <v>0.3</v>
      </c>
      <c r="M85" s="95">
        <v>0.95</v>
      </c>
      <c r="N85" s="95">
        <v>0.95</v>
      </c>
      <c r="O85" s="95">
        <v>1</v>
      </c>
      <c r="P85" s="95">
        <v>0.85</v>
      </c>
      <c r="Q85" s="95">
        <v>0.6</v>
      </c>
      <c r="R85" s="100">
        <v>13503675</v>
      </c>
      <c r="S85" s="100">
        <v>19347478</v>
      </c>
      <c r="T85" s="100">
        <v>1</v>
      </c>
      <c r="U85" s="98">
        <v>245.37120000000002</v>
      </c>
      <c r="V85" s="98">
        <f>T85*(U85*(1+P85)*1.18)+L85*M85*$V$1</f>
        <v>1128.4453295999999</v>
      </c>
      <c r="W85" s="81">
        <f>T85*(U85*(1+Q85)*1.18)+L85*N85*$W$1</f>
        <v>865.1108256</v>
      </c>
      <c r="Y85" s="124">
        <f t="shared" si="24"/>
        <v>592.79999999999995</v>
      </c>
      <c r="Z85" s="85">
        <f t="shared" si="25"/>
        <v>535.64532959999997</v>
      </c>
      <c r="AB85" s="85">
        <f t="shared" si="26"/>
        <v>401.84999999999997</v>
      </c>
      <c r="AC85" s="85">
        <f t="shared" si="27"/>
        <v>463.26082560000003</v>
      </c>
    </row>
    <row r="86" spans="1:29" s="119" customFormat="1" ht="12" thickBot="1">
      <c r="A86" s="140" t="s">
        <v>34</v>
      </c>
      <c r="B86" s="140" t="s">
        <v>4</v>
      </c>
      <c r="C86" s="140" t="s">
        <v>39</v>
      </c>
      <c r="D86" s="140" t="s">
        <v>38</v>
      </c>
      <c r="E86" s="140" t="s">
        <v>170</v>
      </c>
      <c r="F86" s="140" t="s">
        <v>36</v>
      </c>
      <c r="G86" s="140"/>
      <c r="H86" s="140"/>
      <c r="I86" s="146" t="s">
        <v>17</v>
      </c>
      <c r="J86" s="99" t="s">
        <v>158</v>
      </c>
      <c r="K86" s="94" t="s">
        <v>159</v>
      </c>
      <c r="L86" s="95">
        <v>0.4</v>
      </c>
      <c r="M86" s="95">
        <v>0.95</v>
      </c>
      <c r="N86" s="95">
        <v>0.95</v>
      </c>
      <c r="O86" s="95">
        <v>1</v>
      </c>
      <c r="P86" s="95">
        <v>0.85</v>
      </c>
      <c r="Q86" s="95">
        <v>0.6</v>
      </c>
      <c r="R86" s="100">
        <v>96130723</v>
      </c>
      <c r="S86" s="100">
        <v>19347363</v>
      </c>
      <c r="T86" s="100">
        <v>4</v>
      </c>
      <c r="U86" s="98">
        <v>72.42</v>
      </c>
      <c r="V86" s="98">
        <f>T86*(U86*(1+P86)*1.18)+L86*M86*$V$1</f>
        <v>1422.77144</v>
      </c>
      <c r="W86" s="81">
        <f>T86*(U86*(1+Q86)*1.18)+L86*N86*$W$1</f>
        <v>1082.7158399999998</v>
      </c>
      <c r="Y86" s="124">
        <f t="shared" si="24"/>
        <v>790.4</v>
      </c>
      <c r="Z86" s="85">
        <f t="shared" si="25"/>
        <v>632.37144000000001</v>
      </c>
      <c r="AB86" s="85">
        <f t="shared" si="26"/>
        <v>535.79999999999995</v>
      </c>
      <c r="AC86" s="85">
        <f t="shared" si="27"/>
        <v>546.91583999999989</v>
      </c>
    </row>
    <row r="87" spans="1:29" s="119" customFormat="1" ht="12" thickBot="1">
      <c r="A87" s="140" t="s">
        <v>34</v>
      </c>
      <c r="B87" s="140" t="s">
        <v>4</v>
      </c>
      <c r="C87" s="140" t="s">
        <v>39</v>
      </c>
      <c r="D87" s="140" t="s">
        <v>38</v>
      </c>
      <c r="E87" s="140" t="s">
        <v>170</v>
      </c>
      <c r="F87" s="140" t="s">
        <v>36</v>
      </c>
      <c r="G87" s="140"/>
      <c r="H87" s="140"/>
      <c r="I87" s="146" t="s">
        <v>17</v>
      </c>
      <c r="J87" s="93" t="s">
        <v>93</v>
      </c>
      <c r="K87" s="94" t="s">
        <v>24</v>
      </c>
      <c r="L87" s="95">
        <v>0.3</v>
      </c>
      <c r="M87" s="95">
        <v>0.95</v>
      </c>
      <c r="N87" s="95">
        <v>0.95</v>
      </c>
      <c r="O87" s="95">
        <v>1</v>
      </c>
      <c r="P87" s="95">
        <v>0.85</v>
      </c>
      <c r="Q87" s="95">
        <v>0.6</v>
      </c>
      <c r="R87" s="100">
        <v>25182496</v>
      </c>
      <c r="S87" s="100">
        <v>19347521</v>
      </c>
      <c r="T87" s="100">
        <v>1</v>
      </c>
      <c r="U87" s="98">
        <v>1413.72</v>
      </c>
      <c r="V87" s="98">
        <f>T87*(U87*(1+P87)*1.18)+L87*M87*$V$1</f>
        <v>3678.9507599999997</v>
      </c>
      <c r="W87" s="81">
        <f>T87*(U87*(1+Q87)*1.18)+L87*N87*$W$1</f>
        <v>3070.95336</v>
      </c>
      <c r="Y87" s="124">
        <f t="shared" si="24"/>
        <v>592.79999999999995</v>
      </c>
      <c r="Z87" s="85">
        <f t="shared" si="25"/>
        <v>3086.1507599999995</v>
      </c>
      <c r="AB87" s="85">
        <f t="shared" si="26"/>
        <v>401.84999999999997</v>
      </c>
      <c r="AC87" s="85">
        <f t="shared" si="27"/>
        <v>2669.1033600000001</v>
      </c>
    </row>
    <row r="88" spans="1:29" s="119" customFormat="1" ht="12" thickBot="1">
      <c r="A88" s="140" t="s">
        <v>34</v>
      </c>
      <c r="B88" s="140" t="s">
        <v>4</v>
      </c>
      <c r="C88" s="140" t="s">
        <v>39</v>
      </c>
      <c r="D88" s="140" t="s">
        <v>38</v>
      </c>
      <c r="E88" s="140" t="s">
        <v>170</v>
      </c>
      <c r="F88" s="140" t="s">
        <v>36</v>
      </c>
      <c r="G88" s="140"/>
      <c r="H88" s="140"/>
      <c r="I88" s="146" t="s">
        <v>17</v>
      </c>
      <c r="J88" s="93" t="s">
        <v>94</v>
      </c>
      <c r="K88" s="94" t="s">
        <v>25</v>
      </c>
      <c r="L88" s="95">
        <v>1</v>
      </c>
      <c r="M88" s="95">
        <v>0.47499999999999998</v>
      </c>
      <c r="N88" s="95">
        <v>0.52249999999999996</v>
      </c>
      <c r="O88" s="95">
        <v>1</v>
      </c>
      <c r="P88" s="95">
        <v>0.85</v>
      </c>
      <c r="Q88" s="95">
        <v>0.6</v>
      </c>
      <c r="R88" s="100">
        <v>13412272</v>
      </c>
      <c r="S88" s="100">
        <v>19347580</v>
      </c>
      <c r="T88" s="100">
        <v>1</v>
      </c>
      <c r="U88" s="98">
        <v>1006.2606</v>
      </c>
      <c r="V88" s="98">
        <f>T88*(U88*(1+P88)*1.18)+L88*M88*$V$1</f>
        <v>3184.6668897999998</v>
      </c>
      <c r="W88" s="81">
        <f>T88*(U88*(1+Q88)*1.18)+L88*N88*$W$1</f>
        <v>2636.5450127999998</v>
      </c>
      <c r="Y88" s="124">
        <f t="shared" si="24"/>
        <v>988</v>
      </c>
      <c r="Z88" s="85">
        <f t="shared" si="25"/>
        <v>2196.6668897999998</v>
      </c>
      <c r="AB88" s="85">
        <f t="shared" si="26"/>
        <v>736.72499999999991</v>
      </c>
      <c r="AC88" s="85">
        <f t="shared" si="27"/>
        <v>1899.8200127999999</v>
      </c>
    </row>
    <row r="89" spans="1:29" s="119" customFormat="1">
      <c r="A89" s="140" t="s">
        <v>34</v>
      </c>
      <c r="B89" s="140" t="s">
        <v>4</v>
      </c>
      <c r="C89" s="140" t="s">
        <v>39</v>
      </c>
      <c r="D89" s="140" t="s">
        <v>38</v>
      </c>
      <c r="E89" s="140" t="s">
        <v>170</v>
      </c>
      <c r="F89" s="140" t="s">
        <v>36</v>
      </c>
      <c r="G89" s="140"/>
      <c r="H89" s="140"/>
      <c r="I89" s="146" t="s">
        <v>17</v>
      </c>
      <c r="J89" s="101" t="s">
        <v>95</v>
      </c>
      <c r="K89" s="77" t="s">
        <v>25</v>
      </c>
      <c r="L89" s="78">
        <v>1.3</v>
      </c>
      <c r="M89" s="78">
        <v>0.85499999999999998</v>
      </c>
      <c r="N89" s="78">
        <v>0.71249999999999991</v>
      </c>
      <c r="O89" s="78">
        <v>1</v>
      </c>
      <c r="P89" s="78">
        <v>0.85</v>
      </c>
      <c r="Q89" s="78">
        <v>0.6</v>
      </c>
      <c r="R89" s="79">
        <v>13412272</v>
      </c>
      <c r="S89" s="79">
        <v>19347580</v>
      </c>
      <c r="T89" s="79">
        <v>1</v>
      </c>
      <c r="U89" s="80">
        <v>1006.2606</v>
      </c>
      <c r="V89" s="80">
        <f>T89*(U89*(1+P89)*1.18)+T90*(U90*(1+P90)*1.18)+L89*M89*$V$1</f>
        <v>10006.344029399999</v>
      </c>
      <c r="W89" s="102">
        <f>T89*(U89*(1+Q89)*1.18)+T90*(U90*(1+Q90)*1.18)+L89*N89*$W$1</f>
        <v>7960.6494984000001</v>
      </c>
      <c r="Y89" s="124">
        <f t="shared" si="24"/>
        <v>2311.92</v>
      </c>
      <c r="Z89" s="85">
        <f t="shared" si="25"/>
        <v>7694.4240293999992</v>
      </c>
      <c r="AB89" s="85">
        <f t="shared" si="26"/>
        <v>1306.0124999999998</v>
      </c>
      <c r="AC89" s="85">
        <f t="shared" si="27"/>
        <v>6654.6369984000003</v>
      </c>
    </row>
    <row r="90" spans="1:29" s="119" customFormat="1" ht="12" thickBot="1">
      <c r="A90" s="140" t="s">
        <v>34</v>
      </c>
      <c r="B90" s="140" t="s">
        <v>4</v>
      </c>
      <c r="C90" s="140" t="s">
        <v>39</v>
      </c>
      <c r="D90" s="140" t="s">
        <v>38</v>
      </c>
      <c r="E90" s="140" t="s">
        <v>170</v>
      </c>
      <c r="F90" s="140" t="s">
        <v>36</v>
      </c>
      <c r="G90" s="140"/>
      <c r="H90" s="140"/>
      <c r="I90" s="146" t="s">
        <v>17</v>
      </c>
      <c r="J90" s="104" t="s">
        <v>95</v>
      </c>
      <c r="K90" s="3" t="s">
        <v>26</v>
      </c>
      <c r="L90" s="84"/>
      <c r="M90" s="84"/>
      <c r="N90" s="84"/>
      <c r="O90" s="84"/>
      <c r="P90" s="84">
        <v>0.85</v>
      </c>
      <c r="Q90" s="84">
        <v>0.6</v>
      </c>
      <c r="R90" s="82">
        <v>13502044</v>
      </c>
      <c r="S90" s="82">
        <v>19347593</v>
      </c>
      <c r="T90" s="82">
        <v>2</v>
      </c>
      <c r="U90" s="85">
        <v>1259.2206000000001</v>
      </c>
      <c r="V90" s="85"/>
      <c r="W90" s="86"/>
      <c r="Y90" s="85"/>
      <c r="Z90" s="85"/>
      <c r="AB90" s="85"/>
      <c r="AC90" s="85"/>
    </row>
    <row r="91" spans="1:29" s="119" customFormat="1" ht="12.75" thickBot="1">
      <c r="A91" s="140" t="s">
        <v>34</v>
      </c>
      <c r="B91" s="140" t="s">
        <v>4</v>
      </c>
      <c r="C91" s="140" t="s">
        <v>39</v>
      </c>
      <c r="D91" s="140" t="s">
        <v>38</v>
      </c>
      <c r="E91" s="140" t="s">
        <v>170</v>
      </c>
      <c r="F91" s="140" t="s">
        <v>36</v>
      </c>
      <c r="G91" s="140"/>
      <c r="H91" s="140"/>
      <c r="I91" s="146" t="s">
        <v>17</v>
      </c>
      <c r="J91" s="103" t="s">
        <v>95</v>
      </c>
      <c r="K91" s="88" t="s">
        <v>27</v>
      </c>
      <c r="L91" s="89"/>
      <c r="M91" s="89"/>
      <c r="N91" s="89"/>
      <c r="O91" s="89"/>
      <c r="P91" s="89">
        <v>0.85</v>
      </c>
      <c r="Q91" s="89">
        <v>0.6</v>
      </c>
      <c r="R91" s="90"/>
      <c r="S91" s="214">
        <v>19373904</v>
      </c>
      <c r="T91" s="79">
        <v>1</v>
      </c>
      <c r="U91" s="91">
        <v>3524.7018000000003</v>
      </c>
      <c r="V91" s="91"/>
      <c r="W91" s="92"/>
      <c r="Y91" s="85"/>
      <c r="Z91" s="85"/>
      <c r="AB91" s="85"/>
      <c r="AC91" s="85"/>
    </row>
    <row r="92" spans="1:29" s="119" customFormat="1" ht="12" thickBot="1">
      <c r="A92" s="140" t="s">
        <v>34</v>
      </c>
      <c r="B92" s="140" t="s">
        <v>4</v>
      </c>
      <c r="C92" s="140" t="s">
        <v>39</v>
      </c>
      <c r="D92" s="140" t="s">
        <v>38</v>
      </c>
      <c r="E92" s="140" t="s">
        <v>170</v>
      </c>
      <c r="F92" s="140" t="s">
        <v>36</v>
      </c>
      <c r="G92" s="140"/>
      <c r="H92" s="140"/>
      <c r="I92" s="146" t="s">
        <v>17</v>
      </c>
      <c r="J92" s="93" t="s">
        <v>96</v>
      </c>
      <c r="K92" s="94" t="s">
        <v>28</v>
      </c>
      <c r="L92" s="95">
        <v>0.89999999999999991</v>
      </c>
      <c r="M92" s="95">
        <v>0.57950000000000002</v>
      </c>
      <c r="N92" s="95">
        <v>0.61749999999999994</v>
      </c>
      <c r="O92" s="95">
        <v>1</v>
      </c>
      <c r="P92" s="95">
        <v>0.85</v>
      </c>
      <c r="Q92" s="95">
        <v>0.6</v>
      </c>
      <c r="R92" s="100">
        <v>13411380</v>
      </c>
      <c r="S92" s="100">
        <v>19347579</v>
      </c>
      <c r="T92" s="100">
        <v>1</v>
      </c>
      <c r="U92" s="98">
        <v>944.9688000000001</v>
      </c>
      <c r="V92" s="98">
        <f>T92*(U92*(1+P92)*1.18)+L92*M92*$V$1</f>
        <v>3147.6908904000002</v>
      </c>
      <c r="W92" s="81">
        <f>T92*(U92*(1+Q92)*1.18)+L92*N92*$W$1</f>
        <v>2567.7085944</v>
      </c>
      <c r="Y92" s="124">
        <f t="shared" ref="Y92:Y93" si="28">L92*M92*O92*$V$1</f>
        <v>1084.8239999999998</v>
      </c>
      <c r="Z92" s="85">
        <f t="shared" ref="Z92:Z93" si="29">V92-Y92</f>
        <v>2062.8668904000006</v>
      </c>
      <c r="AB92" s="85">
        <f t="shared" ref="AB92:AB93" si="30">L92*N92*O92*$W$1</f>
        <v>783.60749999999985</v>
      </c>
      <c r="AC92" s="85">
        <f t="shared" ref="AC92:AC93" si="31">W92-AB92</f>
        <v>1784.1010944000002</v>
      </c>
    </row>
    <row r="93" spans="1:29" s="119" customFormat="1">
      <c r="A93" s="140" t="s">
        <v>34</v>
      </c>
      <c r="B93" s="140" t="s">
        <v>4</v>
      </c>
      <c r="C93" s="140" t="s">
        <v>39</v>
      </c>
      <c r="D93" s="140" t="s">
        <v>38</v>
      </c>
      <c r="E93" s="140" t="s">
        <v>170</v>
      </c>
      <c r="F93" s="140" t="s">
        <v>36</v>
      </c>
      <c r="G93" s="140"/>
      <c r="H93" s="140"/>
      <c r="I93" s="146" t="s">
        <v>17</v>
      </c>
      <c r="J93" s="101" t="s">
        <v>97</v>
      </c>
      <c r="K93" s="77" t="s">
        <v>28</v>
      </c>
      <c r="L93" s="78">
        <v>1.2</v>
      </c>
      <c r="M93" s="78">
        <v>0.8929999999999999</v>
      </c>
      <c r="N93" s="78">
        <v>0.76</v>
      </c>
      <c r="O93" s="78">
        <v>1</v>
      </c>
      <c r="P93" s="78">
        <v>0.85</v>
      </c>
      <c r="Q93" s="78">
        <v>0.6</v>
      </c>
      <c r="R93" s="79">
        <v>13411380</v>
      </c>
      <c r="S93" s="79">
        <v>19347579</v>
      </c>
      <c r="T93" s="79">
        <v>1</v>
      </c>
      <c r="U93" s="80">
        <v>944.9688000000001</v>
      </c>
      <c r="V93" s="80">
        <f>T93*(U93*(1+P93)*1.18)+T94*(U94*(1+P94)*1.18)+L93*M93*$V$1</f>
        <v>8398.0676628000001</v>
      </c>
      <c r="W93" s="102">
        <f>T93*(U93*(1+Q93)*1.18)+T94*(U94*(1+Q94)*1.18)+L93*N93*$W$1</f>
        <v>6621.3921408000006</v>
      </c>
      <c r="Y93" s="124">
        <f t="shared" si="28"/>
        <v>2228.9279999999999</v>
      </c>
      <c r="Z93" s="85">
        <f t="shared" si="29"/>
        <v>6169.1396628000002</v>
      </c>
      <c r="AB93" s="85">
        <f t="shared" si="30"/>
        <v>1285.9199999999998</v>
      </c>
      <c r="AC93" s="85">
        <f t="shared" si="31"/>
        <v>5335.4721408000005</v>
      </c>
    </row>
    <row r="94" spans="1:29" s="119" customFormat="1">
      <c r="A94" s="140" t="s">
        <v>34</v>
      </c>
      <c r="B94" s="140" t="s">
        <v>4</v>
      </c>
      <c r="C94" s="140" t="s">
        <v>39</v>
      </c>
      <c r="D94" s="140" t="s">
        <v>38</v>
      </c>
      <c r="E94" s="140" t="s">
        <v>170</v>
      </c>
      <c r="F94" s="140" t="s">
        <v>36</v>
      </c>
      <c r="G94" s="140"/>
      <c r="H94" s="140"/>
      <c r="I94" s="146" t="s">
        <v>17</v>
      </c>
      <c r="J94" s="104" t="s">
        <v>97</v>
      </c>
      <c r="K94" s="3" t="s">
        <v>29</v>
      </c>
      <c r="L94" s="84"/>
      <c r="M94" s="84"/>
      <c r="N94" s="84"/>
      <c r="O94" s="84"/>
      <c r="P94" s="84">
        <v>0.85</v>
      </c>
      <c r="Q94" s="84">
        <v>0.6</v>
      </c>
      <c r="R94" s="82">
        <v>13502134</v>
      </c>
      <c r="S94" s="82">
        <v>19347598</v>
      </c>
      <c r="T94" s="82">
        <v>2</v>
      </c>
      <c r="U94" s="85">
        <v>940.51140000000009</v>
      </c>
      <c r="V94" s="85"/>
      <c r="W94" s="86"/>
      <c r="Y94" s="85"/>
      <c r="Z94" s="85"/>
      <c r="AB94" s="85"/>
      <c r="AC94" s="85"/>
    </row>
    <row r="95" spans="1:29" s="119" customFormat="1" ht="12.75" thickBot="1">
      <c r="A95" s="141" t="s">
        <v>34</v>
      </c>
      <c r="B95" s="141" t="s">
        <v>4</v>
      </c>
      <c r="C95" s="141" t="s">
        <v>39</v>
      </c>
      <c r="D95" s="141" t="s">
        <v>38</v>
      </c>
      <c r="E95" s="141" t="s">
        <v>170</v>
      </c>
      <c r="F95" s="141" t="s">
        <v>36</v>
      </c>
      <c r="G95" s="141"/>
      <c r="H95" s="141"/>
      <c r="I95" s="147" t="s">
        <v>17</v>
      </c>
      <c r="J95" s="103" t="s">
        <v>97</v>
      </c>
      <c r="K95" s="88" t="s">
        <v>31</v>
      </c>
      <c r="L95" s="89"/>
      <c r="M95" s="89"/>
      <c r="N95" s="89"/>
      <c r="O95" s="89"/>
      <c r="P95" s="89">
        <v>0.85</v>
      </c>
      <c r="Q95" s="89">
        <v>0.6</v>
      </c>
      <c r="R95" s="90"/>
      <c r="S95" s="214">
        <v>19373910</v>
      </c>
      <c r="T95" s="90">
        <v>1</v>
      </c>
      <c r="U95" s="91">
        <v>2825.9915999999998</v>
      </c>
      <c r="V95" s="91"/>
      <c r="W95" s="92"/>
      <c r="Y95" s="85"/>
      <c r="Z95" s="85"/>
      <c r="AB95" s="85"/>
      <c r="AC95" s="85"/>
    </row>
    <row r="96" spans="1:29" s="119" customFormat="1">
      <c r="A96" s="189" t="s">
        <v>34</v>
      </c>
      <c r="B96" s="189" t="s">
        <v>4</v>
      </c>
      <c r="C96" s="189" t="s">
        <v>39</v>
      </c>
      <c r="D96" s="189" t="s">
        <v>38</v>
      </c>
      <c r="E96" s="189" t="s">
        <v>170</v>
      </c>
      <c r="F96" s="189" t="s">
        <v>36</v>
      </c>
      <c r="G96" s="189"/>
      <c r="H96" s="117" t="s">
        <v>13</v>
      </c>
      <c r="I96" s="146" t="s">
        <v>17</v>
      </c>
      <c r="J96" s="101" t="s">
        <v>98</v>
      </c>
      <c r="K96" s="77" t="s">
        <v>160</v>
      </c>
      <c r="L96" s="78">
        <v>1</v>
      </c>
      <c r="M96" s="78">
        <v>1.2825</v>
      </c>
      <c r="N96" s="78">
        <v>1.0449999999999999</v>
      </c>
      <c r="O96" s="78">
        <v>1</v>
      </c>
      <c r="P96" s="78">
        <v>0.85</v>
      </c>
      <c r="Q96" s="78">
        <v>0.6</v>
      </c>
      <c r="R96" s="79">
        <v>13412719</v>
      </c>
      <c r="S96" s="79">
        <v>19347927</v>
      </c>
      <c r="T96" s="79">
        <v>1</v>
      </c>
      <c r="U96" s="80">
        <v>1755.1548</v>
      </c>
      <c r="V96" s="80">
        <f>T96*(U96*(1+P96)*1.18)+L96*M96*$V$1</f>
        <v>6499.1029283999997</v>
      </c>
      <c r="W96" s="102">
        <f>T96*(U96*(1+Q96)*1.18)+L96*N96*$W$1</f>
        <v>4787.1822623999997</v>
      </c>
      <c r="Y96" s="124">
        <f>L96*M96*O96*$V$1</f>
        <v>2667.6</v>
      </c>
      <c r="Z96" s="85">
        <f>V96-Y96</f>
        <v>3831.5029283999997</v>
      </c>
      <c r="AB96" s="85">
        <f>L96*N96*O96*$W$1</f>
        <v>1473.4499999999998</v>
      </c>
      <c r="AC96" s="85">
        <f>W96-AB96</f>
        <v>3313.7322623999999</v>
      </c>
    </row>
    <row r="97" spans="1:29" s="119" customFormat="1">
      <c r="A97" s="189" t="s">
        <v>34</v>
      </c>
      <c r="B97" s="189" t="s">
        <v>4</v>
      </c>
      <c r="C97" s="189" t="s">
        <v>39</v>
      </c>
      <c r="D97" s="189" t="s">
        <v>38</v>
      </c>
      <c r="E97" s="189" t="s">
        <v>170</v>
      </c>
      <c r="F97" s="189" t="s">
        <v>36</v>
      </c>
      <c r="G97" s="189"/>
      <c r="H97" s="117" t="s">
        <v>13</v>
      </c>
      <c r="I97" s="146" t="s">
        <v>17</v>
      </c>
      <c r="J97" s="104" t="s">
        <v>98</v>
      </c>
      <c r="K97" s="3" t="s">
        <v>161</v>
      </c>
      <c r="L97" s="84"/>
      <c r="M97" s="84"/>
      <c r="N97" s="84"/>
      <c r="O97" s="84"/>
      <c r="P97" s="84">
        <v>0.85</v>
      </c>
      <c r="Q97" s="84">
        <v>0.6</v>
      </c>
      <c r="R97" s="82">
        <v>13412718</v>
      </c>
      <c r="S97" s="82">
        <v>19347926</v>
      </c>
      <c r="T97" s="82">
        <v>1</v>
      </c>
      <c r="U97" s="85">
        <v>1755.1548</v>
      </c>
      <c r="V97" s="85"/>
      <c r="W97" s="86"/>
      <c r="Y97" s="85"/>
      <c r="Z97" s="85"/>
      <c r="AB97" s="85"/>
      <c r="AC97" s="85"/>
    </row>
    <row r="98" spans="1:29" s="119" customFormat="1">
      <c r="A98" s="189" t="s">
        <v>34</v>
      </c>
      <c r="B98" s="189" t="s">
        <v>4</v>
      </c>
      <c r="C98" s="189" t="s">
        <v>39</v>
      </c>
      <c r="D98" s="189" t="s">
        <v>38</v>
      </c>
      <c r="E98" s="189" t="s">
        <v>170</v>
      </c>
      <c r="F98" s="189" t="s">
        <v>36</v>
      </c>
      <c r="G98" s="189"/>
      <c r="H98" s="117" t="s">
        <v>14</v>
      </c>
      <c r="I98" s="146" t="s">
        <v>17</v>
      </c>
      <c r="J98" s="104" t="s">
        <v>98</v>
      </c>
      <c r="K98" s="3" t="s">
        <v>160</v>
      </c>
      <c r="L98" s="84"/>
      <c r="M98" s="84"/>
      <c r="N98" s="84"/>
      <c r="O98" s="84"/>
      <c r="P98" s="84">
        <v>0.85</v>
      </c>
      <c r="Q98" s="84">
        <v>0.6</v>
      </c>
      <c r="R98" s="82">
        <v>13412717</v>
      </c>
      <c r="S98" s="82">
        <v>19347925</v>
      </c>
      <c r="T98" s="82">
        <v>1</v>
      </c>
      <c r="U98" s="85">
        <v>1806.777</v>
      </c>
      <c r="V98" s="85"/>
      <c r="W98" s="86"/>
      <c r="Y98" s="85"/>
      <c r="Z98" s="85"/>
      <c r="AB98" s="85"/>
      <c r="AC98" s="85"/>
    </row>
    <row r="99" spans="1:29" s="119" customFormat="1" ht="12" thickBot="1">
      <c r="A99" s="189" t="s">
        <v>34</v>
      </c>
      <c r="B99" s="189" t="s">
        <v>4</v>
      </c>
      <c r="C99" s="189" t="s">
        <v>39</v>
      </c>
      <c r="D99" s="189" t="s">
        <v>38</v>
      </c>
      <c r="E99" s="189" t="s">
        <v>170</v>
      </c>
      <c r="F99" s="189" t="s">
        <v>36</v>
      </c>
      <c r="G99" s="189"/>
      <c r="H99" s="117" t="s">
        <v>14</v>
      </c>
      <c r="I99" s="146" t="s">
        <v>17</v>
      </c>
      <c r="J99" s="103" t="s">
        <v>98</v>
      </c>
      <c r="K99" s="88" t="s">
        <v>161</v>
      </c>
      <c r="L99" s="89"/>
      <c r="M99" s="89"/>
      <c r="N99" s="89"/>
      <c r="O99" s="89"/>
      <c r="P99" s="89">
        <v>0.85</v>
      </c>
      <c r="Q99" s="89">
        <v>0.6</v>
      </c>
      <c r="R99" s="90">
        <v>13412716</v>
      </c>
      <c r="S99" s="90">
        <v>19347924</v>
      </c>
      <c r="T99" s="90">
        <v>1</v>
      </c>
      <c r="U99" s="91">
        <v>1755.1548</v>
      </c>
      <c r="V99" s="91"/>
      <c r="W99" s="92"/>
      <c r="Y99" s="85"/>
      <c r="Z99" s="85"/>
      <c r="AB99" s="85"/>
      <c r="AC99" s="85"/>
    </row>
    <row r="100" spans="1:29" s="119" customFormat="1">
      <c r="A100" s="189" t="s">
        <v>34</v>
      </c>
      <c r="B100" s="189" t="s">
        <v>4</v>
      </c>
      <c r="C100" s="189" t="s">
        <v>39</v>
      </c>
      <c r="D100" s="189" t="s">
        <v>38</v>
      </c>
      <c r="E100" s="189" t="s">
        <v>170</v>
      </c>
      <c r="F100" s="189" t="s">
        <v>36</v>
      </c>
      <c r="G100" s="189"/>
      <c r="H100" s="117" t="s">
        <v>13</v>
      </c>
      <c r="I100" s="146" t="s">
        <v>17</v>
      </c>
      <c r="J100" s="101" t="s">
        <v>32</v>
      </c>
      <c r="K100" s="77" t="s">
        <v>162</v>
      </c>
      <c r="L100" s="78">
        <v>1</v>
      </c>
      <c r="M100" s="78">
        <v>1.2825</v>
      </c>
      <c r="N100" s="78">
        <v>1.0449999999999999</v>
      </c>
      <c r="O100" s="78">
        <v>1</v>
      </c>
      <c r="P100" s="78">
        <v>0.85</v>
      </c>
      <c r="Q100" s="78">
        <v>0.6</v>
      </c>
      <c r="R100" s="79" t="s">
        <v>172</v>
      </c>
      <c r="S100" s="79" t="s">
        <v>235</v>
      </c>
      <c r="T100" s="79">
        <v>1</v>
      </c>
      <c r="U100" s="105">
        <v>1755.1548</v>
      </c>
      <c r="V100" s="80">
        <f>T100*(U100*(1+P100)*1.18)+L100*M100*$V$1+T102*(U102*(1+P102)*1.18)</f>
        <v>8106.7514484000003</v>
      </c>
      <c r="W100" s="102">
        <f>T100*(U100*(1+Q100)*1.18)+L100*N100*$V$1+T102*(U102*(1+Q102)*1.18)</f>
        <v>6877.7309824000004</v>
      </c>
      <c r="X100" s="119">
        <v>19347927</v>
      </c>
      <c r="Y100" s="124">
        <f>L100*M100*O100*$V$1</f>
        <v>2667.6</v>
      </c>
      <c r="Z100" s="85">
        <f>V100-Y100</f>
        <v>5439.1514483999999</v>
      </c>
      <c r="AB100" s="85">
        <f>L100*N100*O100*$W$1</f>
        <v>1473.4499999999998</v>
      </c>
      <c r="AC100" s="85">
        <f>W100-AB100</f>
        <v>5404.2809824000005</v>
      </c>
    </row>
    <row r="101" spans="1:29" s="119" customFormat="1">
      <c r="A101" s="189" t="s">
        <v>34</v>
      </c>
      <c r="B101" s="189" t="s">
        <v>4</v>
      </c>
      <c r="C101" s="189" t="s">
        <v>39</v>
      </c>
      <c r="D101" s="189" t="s">
        <v>38</v>
      </c>
      <c r="E101" s="189" t="s">
        <v>170</v>
      </c>
      <c r="F101" s="189" t="s">
        <v>36</v>
      </c>
      <c r="G101" s="189"/>
      <c r="H101" s="117" t="s">
        <v>13</v>
      </c>
      <c r="I101" s="146" t="s">
        <v>17</v>
      </c>
      <c r="J101" s="104" t="s">
        <v>32</v>
      </c>
      <c r="K101" s="3" t="s">
        <v>162</v>
      </c>
      <c r="L101" s="84"/>
      <c r="M101" s="84"/>
      <c r="N101" s="84"/>
      <c r="O101" s="84"/>
      <c r="P101" s="84">
        <v>0.85</v>
      </c>
      <c r="Q101" s="84">
        <v>0.6</v>
      </c>
      <c r="R101" s="82" t="s">
        <v>173</v>
      </c>
      <c r="S101" s="82" t="s">
        <v>236</v>
      </c>
      <c r="T101" s="82">
        <v>1</v>
      </c>
      <c r="U101" s="124">
        <v>1806.777</v>
      </c>
      <c r="V101" s="124"/>
      <c r="W101" s="127"/>
      <c r="X101" s="119">
        <v>19347925</v>
      </c>
      <c r="Y101" s="124"/>
      <c r="Z101" s="124"/>
      <c r="AB101" s="124"/>
      <c r="AC101" s="124"/>
    </row>
    <row r="102" spans="1:29" s="119" customFormat="1">
      <c r="A102" s="189" t="s">
        <v>34</v>
      </c>
      <c r="B102" s="189" t="s">
        <v>4</v>
      </c>
      <c r="C102" s="189" t="s">
        <v>39</v>
      </c>
      <c r="D102" s="189" t="s">
        <v>38</v>
      </c>
      <c r="E102" s="189" t="s">
        <v>170</v>
      </c>
      <c r="F102" s="189" t="s">
        <v>36</v>
      </c>
      <c r="G102" s="189"/>
      <c r="H102" s="117" t="s">
        <v>12</v>
      </c>
      <c r="I102" s="146" t="s">
        <v>17</v>
      </c>
      <c r="J102" s="104" t="s">
        <v>32</v>
      </c>
      <c r="K102" s="3" t="s">
        <v>163</v>
      </c>
      <c r="L102" s="84"/>
      <c r="M102" s="84"/>
      <c r="N102" s="84"/>
      <c r="O102" s="84"/>
      <c r="P102" s="84">
        <v>0.85</v>
      </c>
      <c r="Q102" s="84">
        <v>0.6</v>
      </c>
      <c r="R102" s="82">
        <v>13505131</v>
      </c>
      <c r="S102" s="82">
        <v>19347677</v>
      </c>
      <c r="T102" s="82">
        <v>1</v>
      </c>
      <c r="U102" s="85">
        <v>736.44</v>
      </c>
      <c r="V102" s="85"/>
      <c r="W102" s="86"/>
      <c r="Y102" s="85"/>
      <c r="Z102" s="85"/>
      <c r="AB102" s="85"/>
      <c r="AC102" s="85"/>
    </row>
    <row r="103" spans="1:29" s="119" customFormat="1" ht="12" thickBot="1">
      <c r="A103" s="189" t="s">
        <v>34</v>
      </c>
      <c r="B103" s="189" t="s">
        <v>4</v>
      </c>
      <c r="C103" s="189" t="s">
        <v>39</v>
      </c>
      <c r="D103" s="189" t="s">
        <v>38</v>
      </c>
      <c r="E103" s="189" t="s">
        <v>170</v>
      </c>
      <c r="F103" s="189" t="s">
        <v>36</v>
      </c>
      <c r="G103" s="189"/>
      <c r="H103" s="117" t="s">
        <v>12</v>
      </c>
      <c r="I103" s="146" t="s">
        <v>17</v>
      </c>
      <c r="J103" s="103" t="s">
        <v>32</v>
      </c>
      <c r="K103" s="88" t="s">
        <v>164</v>
      </c>
      <c r="L103" s="89"/>
      <c r="M103" s="89"/>
      <c r="N103" s="89"/>
      <c r="O103" s="89"/>
      <c r="P103" s="89">
        <v>0.85</v>
      </c>
      <c r="Q103" s="89">
        <v>0.6</v>
      </c>
      <c r="R103" s="90">
        <v>13505131</v>
      </c>
      <c r="S103" s="90">
        <v>19347677</v>
      </c>
      <c r="T103" s="90">
        <v>1</v>
      </c>
      <c r="U103" s="91">
        <v>736.44</v>
      </c>
      <c r="V103" s="91"/>
      <c r="W103" s="92"/>
      <c r="Y103" s="85"/>
      <c r="Z103" s="85"/>
      <c r="AB103" s="85"/>
      <c r="AC103" s="85"/>
    </row>
    <row r="104" spans="1:29" s="119" customFormat="1">
      <c r="A104" s="190" t="s">
        <v>34</v>
      </c>
      <c r="B104" s="190" t="s">
        <v>4</v>
      </c>
      <c r="C104" s="190" t="s">
        <v>39</v>
      </c>
      <c r="D104" s="190" t="s">
        <v>38</v>
      </c>
      <c r="E104" s="190" t="s">
        <v>170</v>
      </c>
      <c r="F104" s="190" t="s">
        <v>36</v>
      </c>
      <c r="G104" s="190"/>
      <c r="H104" s="131" t="s">
        <v>12</v>
      </c>
      <c r="I104" s="149" t="s">
        <v>17</v>
      </c>
      <c r="J104" s="101" t="s">
        <v>99</v>
      </c>
      <c r="K104" s="77" t="s">
        <v>165</v>
      </c>
      <c r="L104" s="78">
        <v>0.60000000000000009</v>
      </c>
      <c r="M104" s="78">
        <v>0.95</v>
      </c>
      <c r="N104" s="78">
        <v>0.95</v>
      </c>
      <c r="O104" s="78">
        <v>1</v>
      </c>
      <c r="P104" s="78">
        <v>0.85</v>
      </c>
      <c r="Q104" s="78">
        <v>0.6</v>
      </c>
      <c r="R104" s="79">
        <v>13412145</v>
      </c>
      <c r="S104" s="79">
        <v>19347922</v>
      </c>
      <c r="T104" s="79">
        <v>1</v>
      </c>
      <c r="U104" s="80">
        <v>925.49700000000007</v>
      </c>
      <c r="V104" s="80">
        <f>T104*(U104*(1+P104)*1.18)+L104*M104*$V$1</f>
        <v>3205.9599510000007</v>
      </c>
      <c r="W104" s="102">
        <f>T104*(U104*(1+Q104)*1.18)+L104*N104*$W$1</f>
        <v>2551.0383360000005</v>
      </c>
      <c r="Y104" s="124">
        <f>L104*M104*O104*$V$1</f>
        <v>1185.6000000000001</v>
      </c>
      <c r="Z104" s="85">
        <f>V104-Y104</f>
        <v>2020.3599510000006</v>
      </c>
      <c r="AB104" s="85">
        <f>L104*N104*O104*$W$1</f>
        <v>803.7</v>
      </c>
      <c r="AC104" s="85">
        <f>W104-AB104</f>
        <v>1747.3383360000005</v>
      </c>
    </row>
    <row r="105" spans="1:29" s="119" customFormat="1" ht="12" thickBot="1">
      <c r="A105" s="189" t="s">
        <v>34</v>
      </c>
      <c r="B105" s="189" t="s">
        <v>4</v>
      </c>
      <c r="C105" s="189" t="s">
        <v>39</v>
      </c>
      <c r="D105" s="189" t="s">
        <v>38</v>
      </c>
      <c r="E105" s="189" t="s">
        <v>170</v>
      </c>
      <c r="F105" s="189" t="s">
        <v>36</v>
      </c>
      <c r="G105" s="189"/>
      <c r="H105" s="117" t="s">
        <v>12</v>
      </c>
      <c r="I105" s="146" t="s">
        <v>17</v>
      </c>
      <c r="J105" s="103" t="s">
        <v>99</v>
      </c>
      <c r="K105" s="88" t="s">
        <v>166</v>
      </c>
      <c r="L105" s="89"/>
      <c r="M105" s="89"/>
      <c r="N105" s="89"/>
      <c r="O105" s="89"/>
      <c r="P105" s="89">
        <v>0.85</v>
      </c>
      <c r="Q105" s="89">
        <v>0.6</v>
      </c>
      <c r="R105" s="90">
        <v>13412145</v>
      </c>
      <c r="S105" s="90">
        <v>19347922</v>
      </c>
      <c r="T105" s="90">
        <v>1</v>
      </c>
      <c r="U105" s="91">
        <v>925.49700000000007</v>
      </c>
      <c r="V105" s="91"/>
      <c r="W105" s="92"/>
      <c r="Y105" s="85"/>
      <c r="Z105" s="85"/>
      <c r="AB105" s="85"/>
      <c r="AC105" s="85"/>
    </row>
    <row r="106" spans="1:29" s="119" customFormat="1">
      <c r="A106" s="189" t="s">
        <v>34</v>
      </c>
      <c r="B106" s="189" t="s">
        <v>4</v>
      </c>
      <c r="C106" s="189" t="s">
        <v>39</v>
      </c>
      <c r="D106" s="189" t="s">
        <v>38</v>
      </c>
      <c r="E106" s="189" t="s">
        <v>170</v>
      </c>
      <c r="F106" s="189" t="s">
        <v>36</v>
      </c>
      <c r="G106" s="189"/>
      <c r="H106" s="117"/>
      <c r="I106" s="146" t="s">
        <v>17</v>
      </c>
      <c r="J106" s="101" t="s">
        <v>92</v>
      </c>
      <c r="K106" s="77" t="s">
        <v>167</v>
      </c>
      <c r="L106" s="78">
        <v>2</v>
      </c>
      <c r="M106" s="78">
        <v>1.4249999999999998</v>
      </c>
      <c r="N106" s="78">
        <v>1.8049999999999999</v>
      </c>
      <c r="O106" s="78">
        <v>1</v>
      </c>
      <c r="P106" s="78">
        <v>0.85</v>
      </c>
      <c r="Q106" s="78">
        <v>0.6</v>
      </c>
      <c r="R106" s="79" t="s">
        <v>180</v>
      </c>
      <c r="S106" s="79">
        <v>19347459</v>
      </c>
      <c r="T106" s="79">
        <v>1</v>
      </c>
      <c r="U106" s="105">
        <v>1636.8858</v>
      </c>
      <c r="V106" s="80">
        <f>T106*(U106*(1+P106)*1.18)+L106*M106*$V$1</f>
        <v>9501.3217013999983</v>
      </c>
      <c r="W106" s="102">
        <f>T106*(U106*(1+Q106)*1.18)+L106*N106*$W$1</f>
        <v>8180.5403903999995</v>
      </c>
      <c r="Y106" s="124">
        <f>L106*M106*O106*$V$1</f>
        <v>5927.9999999999991</v>
      </c>
      <c r="Z106" s="85">
        <f>V106-Y106</f>
        <v>3573.3217013999993</v>
      </c>
      <c r="AB106" s="85">
        <f>L106*N106*O106*$W$1</f>
        <v>5090.0999999999995</v>
      </c>
      <c r="AC106" s="85">
        <f>W106-AB106</f>
        <v>3090.4403904000001</v>
      </c>
    </row>
    <row r="107" spans="1:29" s="119" customFormat="1">
      <c r="A107" s="189" t="s">
        <v>34</v>
      </c>
      <c r="B107" s="189" t="s">
        <v>4</v>
      </c>
      <c r="C107" s="189" t="s">
        <v>39</v>
      </c>
      <c r="D107" s="189" t="s">
        <v>38</v>
      </c>
      <c r="E107" s="189" t="s">
        <v>170</v>
      </c>
      <c r="F107" s="189" t="s">
        <v>36</v>
      </c>
      <c r="G107" s="189"/>
      <c r="H107" s="117"/>
      <c r="I107" s="146" t="s">
        <v>17</v>
      </c>
      <c r="J107" s="104" t="s">
        <v>92</v>
      </c>
      <c r="K107" s="3" t="s">
        <v>179</v>
      </c>
      <c r="L107" s="84"/>
      <c r="M107" s="84"/>
      <c r="N107" s="84"/>
      <c r="O107" s="84"/>
      <c r="P107" s="84"/>
      <c r="Q107" s="84"/>
      <c r="R107" s="82">
        <v>25183772</v>
      </c>
      <c r="S107" s="150" t="s">
        <v>180</v>
      </c>
      <c r="T107" s="82"/>
      <c r="U107" s="85">
        <v>2514.096</v>
      </c>
      <c r="V107" s="124"/>
      <c r="W107" s="127"/>
      <c r="Y107" s="85"/>
      <c r="Z107" s="85"/>
      <c r="AB107" s="85"/>
      <c r="AC107" s="85"/>
    </row>
    <row r="108" spans="1:29" s="119" customFormat="1">
      <c r="A108" s="189" t="s">
        <v>34</v>
      </c>
      <c r="B108" s="189" t="s">
        <v>4</v>
      </c>
      <c r="C108" s="189" t="s">
        <v>39</v>
      </c>
      <c r="D108" s="189" t="s">
        <v>38</v>
      </c>
      <c r="E108" s="189" t="s">
        <v>170</v>
      </c>
      <c r="F108" s="189" t="s">
        <v>36</v>
      </c>
      <c r="G108" s="189"/>
      <c r="H108" s="117"/>
      <c r="I108" s="146" t="s">
        <v>17</v>
      </c>
      <c r="J108" s="104" t="s">
        <v>92</v>
      </c>
      <c r="K108" s="3" t="s">
        <v>178</v>
      </c>
      <c r="L108" s="84"/>
      <c r="M108" s="84"/>
      <c r="N108" s="84"/>
      <c r="O108" s="84"/>
      <c r="P108" s="84"/>
      <c r="Q108" s="84"/>
      <c r="R108" s="82">
        <v>25191263</v>
      </c>
      <c r="S108" s="150" t="s">
        <v>180</v>
      </c>
      <c r="T108" s="82"/>
      <c r="U108" s="85">
        <v>693.14099999999996</v>
      </c>
      <c r="V108" s="124"/>
      <c r="W108" s="127"/>
      <c r="Y108" s="85"/>
      <c r="Z108" s="85"/>
      <c r="AB108" s="85"/>
      <c r="AC108" s="85"/>
    </row>
    <row r="109" spans="1:29" s="119" customFormat="1" ht="12" thickBot="1">
      <c r="A109" s="189" t="s">
        <v>34</v>
      </c>
      <c r="B109" s="189" t="s">
        <v>4</v>
      </c>
      <c r="C109" s="189" t="s">
        <v>39</v>
      </c>
      <c r="D109" s="189" t="s">
        <v>38</v>
      </c>
      <c r="E109" s="189" t="s">
        <v>170</v>
      </c>
      <c r="F109" s="189" t="s">
        <v>36</v>
      </c>
      <c r="G109" s="189"/>
      <c r="H109" s="117"/>
      <c r="I109" s="146" t="s">
        <v>17</v>
      </c>
      <c r="J109" s="103" t="s">
        <v>92</v>
      </c>
      <c r="K109" s="88" t="s">
        <v>181</v>
      </c>
      <c r="L109" s="89"/>
      <c r="M109" s="89"/>
      <c r="N109" s="89"/>
      <c r="O109" s="89"/>
      <c r="P109" s="89"/>
      <c r="Q109" s="89"/>
      <c r="R109" s="90">
        <v>96814098</v>
      </c>
      <c r="S109" s="90">
        <v>19347445</v>
      </c>
      <c r="T109" s="90"/>
      <c r="U109" s="91">
        <v>680.72760000000005</v>
      </c>
      <c r="V109" s="128"/>
      <c r="W109" s="129"/>
      <c r="Y109" s="85"/>
      <c r="Z109" s="85"/>
      <c r="AB109" s="85"/>
      <c r="AC109" s="85"/>
    </row>
    <row r="110" spans="1:29" s="119" customFormat="1">
      <c r="A110" s="181" t="s">
        <v>34</v>
      </c>
      <c r="B110" s="181" t="s">
        <v>4</v>
      </c>
      <c r="C110" s="181" t="s">
        <v>39</v>
      </c>
      <c r="D110" s="181" t="s">
        <v>38</v>
      </c>
      <c r="E110" s="181" t="s">
        <v>169</v>
      </c>
      <c r="F110" s="181" t="s">
        <v>36</v>
      </c>
      <c r="G110" s="181"/>
      <c r="H110" s="181"/>
      <c r="I110" s="182" t="s">
        <v>17</v>
      </c>
      <c r="J110" s="132" t="s">
        <v>89</v>
      </c>
      <c r="K110" s="133" t="s">
        <v>20</v>
      </c>
      <c r="L110" s="134">
        <v>0.4</v>
      </c>
      <c r="M110" s="134">
        <v>0.95</v>
      </c>
      <c r="N110" s="134">
        <v>0.85499999999999998</v>
      </c>
      <c r="O110" s="134">
        <v>1</v>
      </c>
      <c r="P110" s="134">
        <v>0.88</v>
      </c>
      <c r="Q110" s="134">
        <f>P110</f>
        <v>0.88</v>
      </c>
      <c r="R110" s="135">
        <v>95599912</v>
      </c>
      <c r="S110" s="157" t="s">
        <v>19</v>
      </c>
      <c r="T110" s="135">
        <v>3.75</v>
      </c>
      <c r="U110" s="136">
        <v>275.43059999999997</v>
      </c>
      <c r="V110" s="136">
        <f>U110*(1+P110)*T110*1.18+((U111+U112)*(1+P111))*1.18+L110*M110*$V$1</f>
        <v>3357.7907347999994</v>
      </c>
      <c r="W110" s="137">
        <f>U110*(1+Q110)*T110*1.18+((U111+U112)*(1+Q111))*1.18+L110*N110*$W$1</f>
        <v>3012.3021437999996</v>
      </c>
      <c r="Y110" s="124">
        <f>L110*M110*O110*$V$1</f>
        <v>790.4</v>
      </c>
      <c r="Z110" s="85">
        <f>V110-Y110</f>
        <v>2567.3907347999993</v>
      </c>
      <c r="AB110" s="85">
        <f>L110*N110*O110*$W$1</f>
        <v>482.22</v>
      </c>
      <c r="AC110" s="85">
        <f>W110-AB110</f>
        <v>2530.0821437999994</v>
      </c>
    </row>
    <row r="111" spans="1:29" s="119" customFormat="1">
      <c r="A111" s="140" t="s">
        <v>34</v>
      </c>
      <c r="B111" s="140" t="s">
        <v>4</v>
      </c>
      <c r="C111" s="140" t="s">
        <v>39</v>
      </c>
      <c r="D111" s="140" t="s">
        <v>38</v>
      </c>
      <c r="E111" s="140" t="s">
        <v>169</v>
      </c>
      <c r="F111" s="140" t="s">
        <v>36</v>
      </c>
      <c r="G111" s="140"/>
      <c r="H111" s="140"/>
      <c r="I111" s="146" t="s">
        <v>17</v>
      </c>
      <c r="J111" s="83" t="s">
        <v>89</v>
      </c>
      <c r="K111" s="3" t="s">
        <v>21</v>
      </c>
      <c r="L111" s="84"/>
      <c r="M111" s="84"/>
      <c r="N111" s="84"/>
      <c r="O111" s="84"/>
      <c r="P111" s="84">
        <v>0.85</v>
      </c>
      <c r="Q111" s="84">
        <v>0.6</v>
      </c>
      <c r="R111" s="82">
        <v>96879797</v>
      </c>
      <c r="S111" s="82">
        <v>19347462</v>
      </c>
      <c r="T111" s="82">
        <v>1</v>
      </c>
      <c r="U111" s="85">
        <v>80.14139999999999</v>
      </c>
      <c r="V111" s="85"/>
      <c r="W111" s="86"/>
      <c r="Y111" s="85"/>
      <c r="Z111" s="85"/>
      <c r="AB111" s="85"/>
      <c r="AC111" s="85"/>
    </row>
    <row r="112" spans="1:29" s="119" customFormat="1" ht="12" thickBot="1">
      <c r="A112" s="140" t="s">
        <v>34</v>
      </c>
      <c r="B112" s="140" t="s">
        <v>4</v>
      </c>
      <c r="C112" s="140" t="s">
        <v>39</v>
      </c>
      <c r="D112" s="140" t="s">
        <v>38</v>
      </c>
      <c r="E112" s="140" t="s">
        <v>169</v>
      </c>
      <c r="F112" s="140" t="s">
        <v>36</v>
      </c>
      <c r="G112" s="140"/>
      <c r="H112" s="140"/>
      <c r="I112" s="146" t="s">
        <v>17</v>
      </c>
      <c r="J112" s="87" t="s">
        <v>89</v>
      </c>
      <c r="K112" s="88" t="s">
        <v>22</v>
      </c>
      <c r="L112" s="89"/>
      <c r="M112" s="89"/>
      <c r="N112" s="89"/>
      <c r="O112" s="89"/>
      <c r="P112" s="89">
        <v>0.85</v>
      </c>
      <c r="Q112" s="89">
        <v>0.6</v>
      </c>
      <c r="R112" s="90">
        <v>94525114</v>
      </c>
      <c r="S112" s="156" t="s">
        <v>19</v>
      </c>
      <c r="T112" s="90">
        <v>1</v>
      </c>
      <c r="U112" s="91">
        <v>46.328400000000002</v>
      </c>
      <c r="V112" s="91"/>
      <c r="W112" s="92"/>
      <c r="Y112" s="85"/>
      <c r="Z112" s="85"/>
      <c r="AB112" s="85"/>
      <c r="AC112" s="85"/>
    </row>
    <row r="113" spans="1:29" s="119" customFormat="1" ht="12" thickBot="1">
      <c r="A113" s="140" t="s">
        <v>34</v>
      </c>
      <c r="B113" s="140" t="s">
        <v>4</v>
      </c>
      <c r="C113" s="140" t="s">
        <v>39</v>
      </c>
      <c r="D113" s="140" t="s">
        <v>38</v>
      </c>
      <c r="E113" s="140" t="s">
        <v>169</v>
      </c>
      <c r="F113" s="140" t="s">
        <v>36</v>
      </c>
      <c r="G113" s="140"/>
      <c r="H113" s="140"/>
      <c r="I113" s="146" t="s">
        <v>17</v>
      </c>
      <c r="J113" s="93" t="s">
        <v>90</v>
      </c>
      <c r="K113" s="94" t="s">
        <v>23</v>
      </c>
      <c r="L113" s="95">
        <v>0.3</v>
      </c>
      <c r="M113" s="95">
        <v>0.85499999999999998</v>
      </c>
      <c r="N113" s="95">
        <v>0.66499999999999992</v>
      </c>
      <c r="O113" s="95">
        <v>1</v>
      </c>
      <c r="P113" s="95">
        <v>0.85</v>
      </c>
      <c r="Q113" s="95">
        <v>0.6</v>
      </c>
      <c r="R113" s="96">
        <v>13272717</v>
      </c>
      <c r="S113" s="100">
        <v>19347470</v>
      </c>
      <c r="T113" s="97">
        <v>1</v>
      </c>
      <c r="U113" s="98">
        <v>273.46200000000005</v>
      </c>
      <c r="V113" s="98">
        <f>T113*(U113*(1+P113)*1.18)+L113*M113*$V$1</f>
        <v>1130.4875460000001</v>
      </c>
      <c r="W113" s="81">
        <f>T113*(U113*(1+Q113)*1.18)+L113*N113*$W$1</f>
        <v>797.59125600000004</v>
      </c>
      <c r="Y113" s="124">
        <f t="shared" ref="Y113:Y118" si="32">L113*M113*O113*$V$1</f>
        <v>533.52</v>
      </c>
      <c r="Z113" s="85">
        <f t="shared" ref="Z113:Z118" si="33">V113-Y113</f>
        <v>596.96754600000008</v>
      </c>
      <c r="AB113" s="85">
        <f t="shared" ref="AB113:AB118" si="34">L113*N113*O113*$W$1</f>
        <v>281.29499999999996</v>
      </c>
      <c r="AC113" s="85">
        <f t="shared" ref="AC113:AC118" si="35">W113-AB113</f>
        <v>516.29625600000008</v>
      </c>
    </row>
    <row r="114" spans="1:29" s="119" customFormat="1" ht="12" thickBot="1">
      <c r="A114" s="140" t="s">
        <v>34</v>
      </c>
      <c r="B114" s="140" t="s">
        <v>4</v>
      </c>
      <c r="C114" s="140" t="s">
        <v>39</v>
      </c>
      <c r="D114" s="140" t="s">
        <v>38</v>
      </c>
      <c r="E114" s="140" t="s">
        <v>169</v>
      </c>
      <c r="F114" s="140" t="s">
        <v>36</v>
      </c>
      <c r="G114" s="140"/>
      <c r="H114" s="140"/>
      <c r="I114" s="146" t="s">
        <v>17</v>
      </c>
      <c r="J114" s="99" t="s">
        <v>91</v>
      </c>
      <c r="K114" s="94" t="s">
        <v>157</v>
      </c>
      <c r="L114" s="95">
        <v>0.3</v>
      </c>
      <c r="M114" s="95">
        <v>0.95</v>
      </c>
      <c r="N114" s="95">
        <v>0.95</v>
      </c>
      <c r="O114" s="95">
        <v>1</v>
      </c>
      <c r="P114" s="95">
        <v>0.85</v>
      </c>
      <c r="Q114" s="95">
        <v>0.6</v>
      </c>
      <c r="R114" s="100">
        <v>13503675</v>
      </c>
      <c r="S114" s="100">
        <v>19347478</v>
      </c>
      <c r="T114" s="100">
        <v>1</v>
      </c>
      <c r="U114" s="98">
        <v>245.37120000000002</v>
      </c>
      <c r="V114" s="98">
        <f>T114*(U114*(1+P114)*1.18)+L114*M114*$V$1</f>
        <v>1128.4453295999999</v>
      </c>
      <c r="W114" s="81">
        <f>T114*(U114*(1+Q114)*1.18)+L114*N114*$W$1</f>
        <v>865.1108256</v>
      </c>
      <c r="Y114" s="124">
        <f t="shared" si="32"/>
        <v>592.79999999999995</v>
      </c>
      <c r="Z114" s="85">
        <f t="shared" si="33"/>
        <v>535.64532959999997</v>
      </c>
      <c r="AB114" s="85">
        <f t="shared" si="34"/>
        <v>401.84999999999997</v>
      </c>
      <c r="AC114" s="85">
        <f t="shared" si="35"/>
        <v>463.26082560000003</v>
      </c>
    </row>
    <row r="115" spans="1:29" s="119" customFormat="1" ht="12" thickBot="1">
      <c r="A115" s="140" t="s">
        <v>34</v>
      </c>
      <c r="B115" s="140" t="s">
        <v>4</v>
      </c>
      <c r="C115" s="140" t="s">
        <v>39</v>
      </c>
      <c r="D115" s="140" t="s">
        <v>38</v>
      </c>
      <c r="E115" s="140" t="s">
        <v>169</v>
      </c>
      <c r="F115" s="140" t="s">
        <v>36</v>
      </c>
      <c r="G115" s="140"/>
      <c r="H115" s="140"/>
      <c r="I115" s="146" t="s">
        <v>17</v>
      </c>
      <c r="J115" s="99" t="s">
        <v>158</v>
      </c>
      <c r="K115" s="94" t="s">
        <v>159</v>
      </c>
      <c r="L115" s="95">
        <v>0.4</v>
      </c>
      <c r="M115" s="95">
        <v>0.95</v>
      </c>
      <c r="N115" s="95">
        <v>0.95</v>
      </c>
      <c r="O115" s="95">
        <v>1</v>
      </c>
      <c r="P115" s="95">
        <v>0.85</v>
      </c>
      <c r="Q115" s="95">
        <v>0.6</v>
      </c>
      <c r="R115" s="100">
        <v>96130723</v>
      </c>
      <c r="S115" s="100">
        <v>19347363</v>
      </c>
      <c r="T115" s="100">
        <v>4</v>
      </c>
      <c r="U115" s="98">
        <v>72.42</v>
      </c>
      <c r="V115" s="98">
        <f>T115*(U115*(1+P115)*1.18)+L115*M115*$V$1</f>
        <v>1422.77144</v>
      </c>
      <c r="W115" s="81">
        <f>T115*(U115*(1+Q115)*1.18)+L115*N115*$W$1</f>
        <v>1082.7158399999998</v>
      </c>
      <c r="Y115" s="124">
        <f t="shared" si="32"/>
        <v>790.4</v>
      </c>
      <c r="Z115" s="85">
        <f t="shared" si="33"/>
        <v>632.37144000000001</v>
      </c>
      <c r="AB115" s="85">
        <f t="shared" si="34"/>
        <v>535.79999999999995</v>
      </c>
      <c r="AC115" s="85">
        <f t="shared" si="35"/>
        <v>546.91583999999989</v>
      </c>
    </row>
    <row r="116" spans="1:29" s="119" customFormat="1" ht="12" thickBot="1">
      <c r="A116" s="140" t="s">
        <v>34</v>
      </c>
      <c r="B116" s="140" t="s">
        <v>4</v>
      </c>
      <c r="C116" s="140" t="s">
        <v>39</v>
      </c>
      <c r="D116" s="140" t="s">
        <v>38</v>
      </c>
      <c r="E116" s="140" t="s">
        <v>169</v>
      </c>
      <c r="F116" s="140" t="s">
        <v>36</v>
      </c>
      <c r="G116" s="140"/>
      <c r="H116" s="140"/>
      <c r="I116" s="146" t="s">
        <v>17</v>
      </c>
      <c r="J116" s="93" t="s">
        <v>93</v>
      </c>
      <c r="K116" s="94" t="s">
        <v>24</v>
      </c>
      <c r="L116" s="95">
        <v>0.3</v>
      </c>
      <c r="M116" s="95">
        <v>0.95</v>
      </c>
      <c r="N116" s="95">
        <v>0.95</v>
      </c>
      <c r="O116" s="95">
        <v>1</v>
      </c>
      <c r="P116" s="95">
        <v>0.85</v>
      </c>
      <c r="Q116" s="95">
        <v>0.6</v>
      </c>
      <c r="R116" s="100">
        <v>25182496</v>
      </c>
      <c r="S116" s="100">
        <v>19347521</v>
      </c>
      <c r="T116" s="100">
        <v>1</v>
      </c>
      <c r="U116" s="98">
        <v>1413.72</v>
      </c>
      <c r="V116" s="98">
        <f>T116*(U116*(1+P116)*1.18)+L116*M116*$V$1</f>
        <v>3678.9507599999997</v>
      </c>
      <c r="W116" s="81">
        <f>T116*(U116*(1+Q116)*1.18)+L116*N116*$W$1</f>
        <v>3070.95336</v>
      </c>
      <c r="Y116" s="124">
        <f t="shared" si="32"/>
        <v>592.79999999999995</v>
      </c>
      <c r="Z116" s="85">
        <f t="shared" si="33"/>
        <v>3086.1507599999995</v>
      </c>
      <c r="AB116" s="85">
        <f t="shared" si="34"/>
        <v>401.84999999999997</v>
      </c>
      <c r="AC116" s="85">
        <f t="shared" si="35"/>
        <v>2669.1033600000001</v>
      </c>
    </row>
    <row r="117" spans="1:29" s="119" customFormat="1" ht="12" thickBot="1">
      <c r="A117" s="140" t="s">
        <v>34</v>
      </c>
      <c r="B117" s="140" t="s">
        <v>4</v>
      </c>
      <c r="C117" s="140" t="s">
        <v>39</v>
      </c>
      <c r="D117" s="140" t="s">
        <v>38</v>
      </c>
      <c r="E117" s="140" t="s">
        <v>169</v>
      </c>
      <c r="F117" s="140" t="s">
        <v>36</v>
      </c>
      <c r="G117" s="140"/>
      <c r="H117" s="140"/>
      <c r="I117" s="146" t="s">
        <v>17</v>
      </c>
      <c r="J117" s="93" t="s">
        <v>94</v>
      </c>
      <c r="K117" s="94" t="s">
        <v>25</v>
      </c>
      <c r="L117" s="95">
        <v>1</v>
      </c>
      <c r="M117" s="95">
        <v>0.47499999999999998</v>
      </c>
      <c r="N117" s="95">
        <v>0.52249999999999996</v>
      </c>
      <c r="O117" s="95">
        <v>1</v>
      </c>
      <c r="P117" s="95">
        <v>0.85</v>
      </c>
      <c r="Q117" s="95">
        <v>0.6</v>
      </c>
      <c r="R117" s="100">
        <v>13412272</v>
      </c>
      <c r="S117" s="100">
        <v>19347580</v>
      </c>
      <c r="T117" s="100">
        <v>1</v>
      </c>
      <c r="U117" s="98">
        <v>1006.2606</v>
      </c>
      <c r="V117" s="98">
        <f>T117*(U117*(1+P117)*1.18)+L117*M117*$V$1</f>
        <v>3184.6668897999998</v>
      </c>
      <c r="W117" s="81">
        <f>T117*(U117*(1+Q117)*1.18)+L117*N117*$W$1</f>
        <v>2636.5450127999998</v>
      </c>
      <c r="Y117" s="124">
        <f t="shared" si="32"/>
        <v>988</v>
      </c>
      <c r="Z117" s="85">
        <f t="shared" si="33"/>
        <v>2196.6668897999998</v>
      </c>
      <c r="AB117" s="85">
        <f t="shared" si="34"/>
        <v>736.72499999999991</v>
      </c>
      <c r="AC117" s="85">
        <f t="shared" si="35"/>
        <v>1899.8200127999999</v>
      </c>
    </row>
    <row r="118" spans="1:29" s="119" customFormat="1">
      <c r="A118" s="140" t="s">
        <v>34</v>
      </c>
      <c r="B118" s="140" t="s">
        <v>4</v>
      </c>
      <c r="C118" s="140" t="s">
        <v>39</v>
      </c>
      <c r="D118" s="140" t="s">
        <v>38</v>
      </c>
      <c r="E118" s="140" t="s">
        <v>169</v>
      </c>
      <c r="F118" s="140" t="s">
        <v>36</v>
      </c>
      <c r="G118" s="140"/>
      <c r="H118" s="140"/>
      <c r="I118" s="146" t="s">
        <v>17</v>
      </c>
      <c r="J118" s="101" t="s">
        <v>95</v>
      </c>
      <c r="K118" s="77" t="s">
        <v>25</v>
      </c>
      <c r="L118" s="78">
        <v>1.3</v>
      </c>
      <c r="M118" s="78">
        <v>0.85499999999999998</v>
      </c>
      <c r="N118" s="78">
        <v>0.71249999999999991</v>
      </c>
      <c r="O118" s="78">
        <v>1</v>
      </c>
      <c r="P118" s="78">
        <v>0.85</v>
      </c>
      <c r="Q118" s="78">
        <v>0.6</v>
      </c>
      <c r="R118" s="79">
        <v>13412272</v>
      </c>
      <c r="S118" s="79">
        <v>19347580</v>
      </c>
      <c r="T118" s="79">
        <v>1</v>
      </c>
      <c r="U118" s="80">
        <v>1006.2606</v>
      </c>
      <c r="V118" s="80">
        <f>T118*(U118*(1+P118)*1.18)+T119*(U119*(1+P119)*1.18)+L118*M118*$V$1</f>
        <v>10006.344029399999</v>
      </c>
      <c r="W118" s="102">
        <f>T118*(U118*(1+Q118)*1.18)+T119*(U119*(1+Q119)*1.18)+L118*N118*$W$1</f>
        <v>7960.6494984000001</v>
      </c>
      <c r="Y118" s="124">
        <f t="shared" si="32"/>
        <v>2311.92</v>
      </c>
      <c r="Z118" s="85">
        <f t="shared" si="33"/>
        <v>7694.4240293999992</v>
      </c>
      <c r="AB118" s="85">
        <f t="shared" si="34"/>
        <v>1306.0124999999998</v>
      </c>
      <c r="AC118" s="85">
        <f t="shared" si="35"/>
        <v>6654.6369984000003</v>
      </c>
    </row>
    <row r="119" spans="1:29" s="119" customFormat="1" ht="12" thickBot="1">
      <c r="A119" s="140" t="s">
        <v>34</v>
      </c>
      <c r="B119" s="140" t="s">
        <v>4</v>
      </c>
      <c r="C119" s="140" t="s">
        <v>39</v>
      </c>
      <c r="D119" s="140" t="s">
        <v>38</v>
      </c>
      <c r="E119" s="140" t="s">
        <v>169</v>
      </c>
      <c r="F119" s="140" t="s">
        <v>36</v>
      </c>
      <c r="G119" s="140"/>
      <c r="H119" s="140"/>
      <c r="I119" s="146" t="s">
        <v>17</v>
      </c>
      <c r="J119" s="104" t="s">
        <v>95</v>
      </c>
      <c r="K119" s="3" t="s">
        <v>26</v>
      </c>
      <c r="L119" s="84"/>
      <c r="M119" s="84"/>
      <c r="N119" s="84"/>
      <c r="O119" s="84"/>
      <c r="P119" s="84">
        <v>0.85</v>
      </c>
      <c r="Q119" s="84">
        <v>0.6</v>
      </c>
      <c r="R119" s="82">
        <v>13502044</v>
      </c>
      <c r="S119" s="82">
        <v>19347593</v>
      </c>
      <c r="T119" s="82">
        <v>2</v>
      </c>
      <c r="U119" s="85">
        <v>1259.2206000000001</v>
      </c>
      <c r="V119" s="85"/>
      <c r="W119" s="86"/>
      <c r="Y119" s="85"/>
      <c r="Z119" s="85"/>
      <c r="AB119" s="85"/>
      <c r="AC119" s="85"/>
    </row>
    <row r="120" spans="1:29" s="119" customFormat="1" ht="12.75" thickBot="1">
      <c r="A120" s="140" t="s">
        <v>34</v>
      </c>
      <c r="B120" s="140" t="s">
        <v>4</v>
      </c>
      <c r="C120" s="140" t="s">
        <v>39</v>
      </c>
      <c r="D120" s="140" t="s">
        <v>38</v>
      </c>
      <c r="E120" s="140" t="s">
        <v>169</v>
      </c>
      <c r="F120" s="140" t="s">
        <v>36</v>
      </c>
      <c r="G120" s="140"/>
      <c r="H120" s="140"/>
      <c r="I120" s="146" t="s">
        <v>17</v>
      </c>
      <c r="J120" s="103" t="s">
        <v>95</v>
      </c>
      <c r="K120" s="88" t="s">
        <v>27</v>
      </c>
      <c r="L120" s="89"/>
      <c r="M120" s="89"/>
      <c r="N120" s="89"/>
      <c r="O120" s="89"/>
      <c r="P120" s="89">
        <v>0.85</v>
      </c>
      <c r="Q120" s="89">
        <v>0.6</v>
      </c>
      <c r="R120" s="90"/>
      <c r="S120" s="214">
        <v>19373904</v>
      </c>
      <c r="T120" s="79">
        <v>1</v>
      </c>
      <c r="U120" s="91">
        <v>3524.7018000000003</v>
      </c>
      <c r="V120" s="91"/>
      <c r="W120" s="92"/>
      <c r="Y120" s="85"/>
      <c r="Z120" s="85"/>
      <c r="AB120" s="85"/>
      <c r="AC120" s="85"/>
    </row>
    <row r="121" spans="1:29" s="119" customFormat="1" ht="12" thickBot="1">
      <c r="A121" s="140" t="s">
        <v>34</v>
      </c>
      <c r="B121" s="140" t="s">
        <v>4</v>
      </c>
      <c r="C121" s="140" t="s">
        <v>39</v>
      </c>
      <c r="D121" s="140" t="s">
        <v>38</v>
      </c>
      <c r="E121" s="140" t="s">
        <v>169</v>
      </c>
      <c r="F121" s="140" t="s">
        <v>36</v>
      </c>
      <c r="G121" s="140"/>
      <c r="H121" s="140"/>
      <c r="I121" s="146" t="s">
        <v>17</v>
      </c>
      <c r="J121" s="93" t="s">
        <v>96</v>
      </c>
      <c r="K121" s="94" t="s">
        <v>28</v>
      </c>
      <c r="L121" s="95">
        <v>0.89999999999999991</v>
      </c>
      <c r="M121" s="95">
        <v>0.57950000000000002</v>
      </c>
      <c r="N121" s="95">
        <v>0.61749999999999994</v>
      </c>
      <c r="O121" s="95">
        <v>1</v>
      </c>
      <c r="P121" s="95">
        <v>0.85</v>
      </c>
      <c r="Q121" s="95">
        <v>0.6</v>
      </c>
      <c r="R121" s="100">
        <v>13411380</v>
      </c>
      <c r="S121" s="100">
        <v>19347579</v>
      </c>
      <c r="T121" s="100">
        <v>1</v>
      </c>
      <c r="U121" s="98">
        <v>944.9688000000001</v>
      </c>
      <c r="V121" s="98">
        <f>T121*(U121*(1+P121)*1.18)+L121*M121*$V$1</f>
        <v>3147.6908904000002</v>
      </c>
      <c r="W121" s="81">
        <f>T121*(U121*(1+Q121)*1.18)+L121*N121*$W$1</f>
        <v>2567.7085944</v>
      </c>
      <c r="Y121" s="124">
        <f t="shared" ref="Y121:Y122" si="36">L121*M121*O121*$V$1</f>
        <v>1084.8239999999998</v>
      </c>
      <c r="Z121" s="85">
        <f t="shared" ref="Z121:Z122" si="37">V121-Y121</f>
        <v>2062.8668904000006</v>
      </c>
      <c r="AB121" s="85">
        <f t="shared" ref="AB121:AB122" si="38">L121*N121*O121*$W$1</f>
        <v>783.60749999999985</v>
      </c>
      <c r="AC121" s="85">
        <f t="shared" ref="AC121:AC122" si="39">W121-AB121</f>
        <v>1784.1010944000002</v>
      </c>
    </row>
    <row r="122" spans="1:29" s="119" customFormat="1">
      <c r="A122" s="140" t="s">
        <v>34</v>
      </c>
      <c r="B122" s="140" t="s">
        <v>4</v>
      </c>
      <c r="C122" s="140" t="s">
        <v>39</v>
      </c>
      <c r="D122" s="140" t="s">
        <v>38</v>
      </c>
      <c r="E122" s="140" t="s">
        <v>169</v>
      </c>
      <c r="F122" s="140" t="s">
        <v>36</v>
      </c>
      <c r="G122" s="140"/>
      <c r="H122" s="140"/>
      <c r="I122" s="146" t="s">
        <v>17</v>
      </c>
      <c r="J122" s="101" t="s">
        <v>97</v>
      </c>
      <c r="K122" s="77" t="s">
        <v>28</v>
      </c>
      <c r="L122" s="78">
        <v>1.2</v>
      </c>
      <c r="M122" s="78">
        <v>0.8929999999999999</v>
      </c>
      <c r="N122" s="78">
        <v>0.76</v>
      </c>
      <c r="O122" s="78">
        <v>1</v>
      </c>
      <c r="P122" s="78">
        <v>0.85</v>
      </c>
      <c r="Q122" s="78">
        <v>0.6</v>
      </c>
      <c r="R122" s="79">
        <v>13411380</v>
      </c>
      <c r="S122" s="79">
        <v>19347579</v>
      </c>
      <c r="T122" s="79">
        <v>1</v>
      </c>
      <c r="U122" s="80">
        <v>944.9688000000001</v>
      </c>
      <c r="V122" s="80">
        <f>T122*(U122*(1+P122)*1.18)+T123*(U123*(1+P123)*1.18)+L122*M122*$V$1</f>
        <v>8398.0676628000001</v>
      </c>
      <c r="W122" s="102">
        <f>T122*(U122*(1+Q122)*1.18)+T123*(U123*(1+Q123)*1.18)+L122*N122*$W$1</f>
        <v>6621.3921408000006</v>
      </c>
      <c r="Y122" s="124">
        <f t="shared" si="36"/>
        <v>2228.9279999999999</v>
      </c>
      <c r="Z122" s="85">
        <f t="shared" si="37"/>
        <v>6169.1396628000002</v>
      </c>
      <c r="AB122" s="85">
        <f t="shared" si="38"/>
        <v>1285.9199999999998</v>
      </c>
      <c r="AC122" s="85">
        <f t="shared" si="39"/>
        <v>5335.4721408000005</v>
      </c>
    </row>
    <row r="123" spans="1:29" s="119" customFormat="1">
      <c r="A123" s="140" t="s">
        <v>34</v>
      </c>
      <c r="B123" s="140" t="s">
        <v>4</v>
      </c>
      <c r="C123" s="140" t="s">
        <v>39</v>
      </c>
      <c r="D123" s="140" t="s">
        <v>38</v>
      </c>
      <c r="E123" s="140" t="s">
        <v>169</v>
      </c>
      <c r="F123" s="140" t="s">
        <v>36</v>
      </c>
      <c r="G123" s="140"/>
      <c r="H123" s="140"/>
      <c r="I123" s="146" t="s">
        <v>17</v>
      </c>
      <c r="J123" s="104" t="s">
        <v>97</v>
      </c>
      <c r="K123" s="3" t="s">
        <v>29</v>
      </c>
      <c r="L123" s="84"/>
      <c r="M123" s="84"/>
      <c r="N123" s="84"/>
      <c r="O123" s="84"/>
      <c r="P123" s="84">
        <v>0.85</v>
      </c>
      <c r="Q123" s="84">
        <v>0.6</v>
      </c>
      <c r="R123" s="82">
        <v>13502134</v>
      </c>
      <c r="S123" s="82">
        <v>19347598</v>
      </c>
      <c r="T123" s="82">
        <v>2</v>
      </c>
      <c r="U123" s="85">
        <v>940.51140000000009</v>
      </c>
      <c r="V123" s="85"/>
      <c r="W123" s="86"/>
      <c r="Y123" s="85"/>
      <c r="Z123" s="85"/>
      <c r="AB123" s="85"/>
      <c r="AC123" s="85"/>
    </row>
    <row r="124" spans="1:29" s="119" customFormat="1" ht="12.75" thickBot="1">
      <c r="A124" s="141" t="s">
        <v>34</v>
      </c>
      <c r="B124" s="141" t="s">
        <v>4</v>
      </c>
      <c r="C124" s="141" t="s">
        <v>39</v>
      </c>
      <c r="D124" s="141" t="s">
        <v>38</v>
      </c>
      <c r="E124" s="141" t="s">
        <v>169</v>
      </c>
      <c r="F124" s="141" t="s">
        <v>36</v>
      </c>
      <c r="G124" s="141"/>
      <c r="H124" s="141"/>
      <c r="I124" s="147" t="s">
        <v>17</v>
      </c>
      <c r="J124" s="103" t="s">
        <v>97</v>
      </c>
      <c r="K124" s="88" t="s">
        <v>31</v>
      </c>
      <c r="L124" s="89"/>
      <c r="M124" s="89"/>
      <c r="N124" s="89"/>
      <c r="O124" s="89"/>
      <c r="P124" s="89">
        <v>0.85</v>
      </c>
      <c r="Q124" s="89">
        <v>0.6</v>
      </c>
      <c r="R124" s="90"/>
      <c r="S124" s="214">
        <v>19373910</v>
      </c>
      <c r="T124" s="90">
        <v>1</v>
      </c>
      <c r="U124" s="91">
        <v>2825.9915999999998</v>
      </c>
      <c r="V124" s="91"/>
      <c r="W124" s="92"/>
      <c r="Y124" s="85"/>
      <c r="Z124" s="85"/>
      <c r="AB124" s="85"/>
      <c r="AC124" s="85"/>
    </row>
    <row r="125" spans="1:29" s="119" customFormat="1">
      <c r="A125" s="140" t="s">
        <v>34</v>
      </c>
      <c r="B125" s="140" t="s">
        <v>4</v>
      </c>
      <c r="C125" s="140" t="s">
        <v>39</v>
      </c>
      <c r="D125" s="140" t="s">
        <v>38</v>
      </c>
      <c r="E125" s="140" t="s">
        <v>169</v>
      </c>
      <c r="F125" s="140" t="s">
        <v>36</v>
      </c>
      <c r="G125" s="140"/>
      <c r="H125" s="117" t="s">
        <v>13</v>
      </c>
      <c r="I125" s="146" t="s">
        <v>17</v>
      </c>
      <c r="J125" s="101" t="s">
        <v>98</v>
      </c>
      <c r="K125" s="77" t="s">
        <v>160</v>
      </c>
      <c r="L125" s="78">
        <v>1</v>
      </c>
      <c r="M125" s="78">
        <v>1.2825</v>
      </c>
      <c r="N125" s="78">
        <v>1.0449999999999999</v>
      </c>
      <c r="O125" s="78">
        <v>1</v>
      </c>
      <c r="P125" s="78">
        <v>0.85</v>
      </c>
      <c r="Q125" s="78">
        <v>0.6</v>
      </c>
      <c r="R125" s="79">
        <v>13412719</v>
      </c>
      <c r="S125" s="79">
        <v>19347927</v>
      </c>
      <c r="T125" s="79">
        <v>1</v>
      </c>
      <c r="U125" s="80">
        <v>1755.1548</v>
      </c>
      <c r="V125" s="80">
        <f>T125*(U125*(1+P125)*1.18)+L125*M125*$V$1</f>
        <v>6499.1029283999997</v>
      </c>
      <c r="W125" s="102">
        <f>T125*(U125*(1+Q125)*1.18)+L125*N125*$W$1</f>
        <v>4787.1822623999997</v>
      </c>
      <c r="Y125" s="124">
        <f>L125*M125*O125*$V$1</f>
        <v>2667.6</v>
      </c>
      <c r="Z125" s="85">
        <f>V125-Y125</f>
        <v>3831.5029283999997</v>
      </c>
      <c r="AB125" s="85">
        <f>L125*N125*O125*$W$1</f>
        <v>1473.4499999999998</v>
      </c>
      <c r="AC125" s="85">
        <f>W125-AB125</f>
        <v>3313.7322623999999</v>
      </c>
    </row>
    <row r="126" spans="1:29" s="119" customFormat="1">
      <c r="A126" s="140" t="s">
        <v>34</v>
      </c>
      <c r="B126" s="140" t="s">
        <v>4</v>
      </c>
      <c r="C126" s="140" t="s">
        <v>39</v>
      </c>
      <c r="D126" s="140" t="s">
        <v>38</v>
      </c>
      <c r="E126" s="140" t="s">
        <v>169</v>
      </c>
      <c r="F126" s="140" t="s">
        <v>36</v>
      </c>
      <c r="G126" s="140"/>
      <c r="H126" s="117" t="s">
        <v>13</v>
      </c>
      <c r="I126" s="146" t="s">
        <v>17</v>
      </c>
      <c r="J126" s="104" t="s">
        <v>98</v>
      </c>
      <c r="K126" s="3" t="s">
        <v>161</v>
      </c>
      <c r="L126" s="84"/>
      <c r="M126" s="84"/>
      <c r="N126" s="84"/>
      <c r="O126" s="84"/>
      <c r="P126" s="84">
        <v>0.85</v>
      </c>
      <c r="Q126" s="84">
        <v>0.6</v>
      </c>
      <c r="R126" s="82">
        <v>13412718</v>
      </c>
      <c r="S126" s="82">
        <v>19347926</v>
      </c>
      <c r="T126" s="82">
        <v>1</v>
      </c>
      <c r="U126" s="85">
        <v>1755.1548</v>
      </c>
      <c r="V126" s="85"/>
      <c r="W126" s="86"/>
      <c r="Y126" s="85"/>
      <c r="Z126" s="85"/>
      <c r="AB126" s="85"/>
      <c r="AC126" s="85"/>
    </row>
    <row r="127" spans="1:29" s="119" customFormat="1">
      <c r="A127" s="140" t="s">
        <v>34</v>
      </c>
      <c r="B127" s="140" t="s">
        <v>4</v>
      </c>
      <c r="C127" s="140" t="s">
        <v>39</v>
      </c>
      <c r="D127" s="140" t="s">
        <v>38</v>
      </c>
      <c r="E127" s="140" t="s">
        <v>169</v>
      </c>
      <c r="F127" s="140" t="s">
        <v>36</v>
      </c>
      <c r="G127" s="140"/>
      <c r="H127" s="117" t="s">
        <v>14</v>
      </c>
      <c r="I127" s="146" t="s">
        <v>17</v>
      </c>
      <c r="J127" s="104" t="s">
        <v>98</v>
      </c>
      <c r="K127" s="3" t="s">
        <v>160</v>
      </c>
      <c r="L127" s="84"/>
      <c r="M127" s="84"/>
      <c r="N127" s="84"/>
      <c r="O127" s="84"/>
      <c r="P127" s="84">
        <v>0.85</v>
      </c>
      <c r="Q127" s="84">
        <v>0.6</v>
      </c>
      <c r="R127" s="82">
        <v>13412717</v>
      </c>
      <c r="S127" s="82">
        <v>19347925</v>
      </c>
      <c r="T127" s="82">
        <v>1</v>
      </c>
      <c r="U127" s="85">
        <v>1806.777</v>
      </c>
      <c r="V127" s="85"/>
      <c r="W127" s="86"/>
      <c r="Y127" s="85"/>
      <c r="Z127" s="85"/>
      <c r="AB127" s="85"/>
      <c r="AC127" s="85"/>
    </row>
    <row r="128" spans="1:29" s="119" customFormat="1" ht="12" thickBot="1">
      <c r="A128" s="140" t="s">
        <v>34</v>
      </c>
      <c r="B128" s="140" t="s">
        <v>4</v>
      </c>
      <c r="C128" s="140" t="s">
        <v>39</v>
      </c>
      <c r="D128" s="140" t="s">
        <v>38</v>
      </c>
      <c r="E128" s="140" t="s">
        <v>169</v>
      </c>
      <c r="F128" s="140" t="s">
        <v>36</v>
      </c>
      <c r="G128" s="140"/>
      <c r="H128" s="117" t="s">
        <v>14</v>
      </c>
      <c r="I128" s="146" t="s">
        <v>17</v>
      </c>
      <c r="J128" s="103" t="s">
        <v>98</v>
      </c>
      <c r="K128" s="88" t="s">
        <v>161</v>
      </c>
      <c r="L128" s="89"/>
      <c r="M128" s="89"/>
      <c r="N128" s="89"/>
      <c r="O128" s="89"/>
      <c r="P128" s="89">
        <v>0.85</v>
      </c>
      <c r="Q128" s="89">
        <v>0.6</v>
      </c>
      <c r="R128" s="90">
        <v>13412716</v>
      </c>
      <c r="S128" s="90">
        <v>19347924</v>
      </c>
      <c r="T128" s="90">
        <v>1</v>
      </c>
      <c r="U128" s="91">
        <v>1755.1548</v>
      </c>
      <c r="V128" s="91"/>
      <c r="W128" s="92"/>
      <c r="Y128" s="85"/>
      <c r="Z128" s="85"/>
      <c r="AB128" s="85"/>
      <c r="AC128" s="85"/>
    </row>
    <row r="129" spans="1:29" s="119" customFormat="1">
      <c r="A129" s="140" t="s">
        <v>34</v>
      </c>
      <c r="B129" s="140" t="s">
        <v>4</v>
      </c>
      <c r="C129" s="140" t="s">
        <v>39</v>
      </c>
      <c r="D129" s="140" t="s">
        <v>38</v>
      </c>
      <c r="E129" s="140" t="s">
        <v>169</v>
      </c>
      <c r="F129" s="140" t="s">
        <v>36</v>
      </c>
      <c r="G129" s="140"/>
      <c r="H129" s="117" t="s">
        <v>13</v>
      </c>
      <c r="I129" s="146" t="s">
        <v>17</v>
      </c>
      <c r="J129" s="101" t="s">
        <v>32</v>
      </c>
      <c r="K129" s="77" t="s">
        <v>162</v>
      </c>
      <c r="L129" s="78">
        <v>1</v>
      </c>
      <c r="M129" s="78">
        <v>1.2825</v>
      </c>
      <c r="N129" s="78">
        <v>1.0449999999999999</v>
      </c>
      <c r="O129" s="78">
        <v>1</v>
      </c>
      <c r="P129" s="78">
        <v>0.85</v>
      </c>
      <c r="Q129" s="78">
        <v>0.6</v>
      </c>
      <c r="R129" s="79" t="s">
        <v>172</v>
      </c>
      <c r="S129" s="79" t="s">
        <v>235</v>
      </c>
      <c r="T129" s="79">
        <v>1</v>
      </c>
      <c r="U129" s="105">
        <v>1755.1548</v>
      </c>
      <c r="V129" s="80">
        <f>T129*(U129*(1+P129)*1.18)+L129*M129*$V$1+T131*(U131*(1+P131)*1.18)</f>
        <v>8106.7514484000003</v>
      </c>
      <c r="W129" s="102">
        <f>T129*(U129*(1+Q129)*1.18)+L129*N129*$V$1+T131*(U131*(1+Q131)*1.18)</f>
        <v>6877.7309824000004</v>
      </c>
      <c r="X129" s="119">
        <v>19347927</v>
      </c>
      <c r="Y129" s="124">
        <f>L129*M129*O129*$V$1</f>
        <v>2667.6</v>
      </c>
      <c r="Z129" s="85">
        <f>V129-Y129</f>
        <v>5439.1514483999999</v>
      </c>
      <c r="AB129" s="85">
        <f>L129*N129*O129*$W$1</f>
        <v>1473.4499999999998</v>
      </c>
      <c r="AC129" s="85">
        <f>W129-AB129</f>
        <v>5404.2809824000005</v>
      </c>
    </row>
    <row r="130" spans="1:29" s="119" customFormat="1">
      <c r="A130" s="140" t="s">
        <v>34</v>
      </c>
      <c r="B130" s="140" t="s">
        <v>4</v>
      </c>
      <c r="C130" s="140" t="s">
        <v>39</v>
      </c>
      <c r="D130" s="140" t="s">
        <v>38</v>
      </c>
      <c r="E130" s="140" t="s">
        <v>169</v>
      </c>
      <c r="F130" s="140" t="s">
        <v>36</v>
      </c>
      <c r="G130" s="140"/>
      <c r="H130" s="117" t="s">
        <v>13</v>
      </c>
      <c r="I130" s="146" t="s">
        <v>17</v>
      </c>
      <c r="J130" s="104" t="s">
        <v>32</v>
      </c>
      <c r="K130" s="3" t="s">
        <v>162</v>
      </c>
      <c r="L130" s="84"/>
      <c r="M130" s="84"/>
      <c r="N130" s="84"/>
      <c r="O130" s="84"/>
      <c r="P130" s="84"/>
      <c r="Q130" s="84"/>
      <c r="R130" s="82" t="s">
        <v>173</v>
      </c>
      <c r="S130" s="82" t="s">
        <v>236</v>
      </c>
      <c r="T130" s="82">
        <v>1</v>
      </c>
      <c r="U130" s="124">
        <v>1806.777</v>
      </c>
      <c r="V130" s="124"/>
      <c r="W130" s="127"/>
      <c r="X130" s="119">
        <v>19347925</v>
      </c>
      <c r="Y130" s="124"/>
      <c r="Z130" s="124"/>
      <c r="AB130" s="124"/>
      <c r="AC130" s="124"/>
    </row>
    <row r="131" spans="1:29" s="119" customFormat="1">
      <c r="A131" s="140" t="s">
        <v>34</v>
      </c>
      <c r="B131" s="140" t="s">
        <v>4</v>
      </c>
      <c r="C131" s="140" t="s">
        <v>39</v>
      </c>
      <c r="D131" s="140" t="s">
        <v>38</v>
      </c>
      <c r="E131" s="140" t="s">
        <v>169</v>
      </c>
      <c r="F131" s="140" t="s">
        <v>36</v>
      </c>
      <c r="G131" s="140"/>
      <c r="H131" s="117" t="s">
        <v>12</v>
      </c>
      <c r="I131" s="146" t="s">
        <v>17</v>
      </c>
      <c r="J131" s="104" t="s">
        <v>32</v>
      </c>
      <c r="K131" s="3" t="s">
        <v>163</v>
      </c>
      <c r="L131" s="84"/>
      <c r="M131" s="84"/>
      <c r="N131" s="84"/>
      <c r="O131" s="84"/>
      <c r="P131" s="84">
        <v>0.85</v>
      </c>
      <c r="Q131" s="84">
        <v>0.6</v>
      </c>
      <c r="R131" s="82">
        <v>13505131</v>
      </c>
      <c r="S131" s="82">
        <v>19347677</v>
      </c>
      <c r="T131" s="82">
        <v>1</v>
      </c>
      <c r="U131" s="85">
        <v>736.44</v>
      </c>
      <c r="V131" s="85"/>
      <c r="W131" s="86"/>
      <c r="Y131" s="85"/>
      <c r="Z131" s="85"/>
      <c r="AB131" s="85"/>
      <c r="AC131" s="85"/>
    </row>
    <row r="132" spans="1:29" s="119" customFormat="1" ht="12" thickBot="1">
      <c r="A132" s="140" t="s">
        <v>34</v>
      </c>
      <c r="B132" s="140" t="s">
        <v>4</v>
      </c>
      <c r="C132" s="140" t="s">
        <v>39</v>
      </c>
      <c r="D132" s="140" t="s">
        <v>38</v>
      </c>
      <c r="E132" s="140" t="s">
        <v>169</v>
      </c>
      <c r="F132" s="140" t="s">
        <v>36</v>
      </c>
      <c r="G132" s="140"/>
      <c r="H132" s="117" t="s">
        <v>12</v>
      </c>
      <c r="I132" s="146" t="s">
        <v>17</v>
      </c>
      <c r="J132" s="103" t="s">
        <v>32</v>
      </c>
      <c r="K132" s="88" t="s">
        <v>164</v>
      </c>
      <c r="L132" s="89"/>
      <c r="M132" s="89"/>
      <c r="N132" s="89"/>
      <c r="O132" s="89"/>
      <c r="P132" s="89">
        <v>0.85</v>
      </c>
      <c r="Q132" s="89">
        <v>0.6</v>
      </c>
      <c r="R132" s="90">
        <v>13505131</v>
      </c>
      <c r="S132" s="90">
        <v>19347677</v>
      </c>
      <c r="T132" s="90">
        <v>1</v>
      </c>
      <c r="U132" s="91">
        <v>736.44</v>
      </c>
      <c r="V132" s="91"/>
      <c r="W132" s="92"/>
      <c r="Y132" s="85"/>
      <c r="Z132" s="85"/>
      <c r="AB132" s="85"/>
      <c r="AC132" s="85"/>
    </row>
    <row r="133" spans="1:29" s="119" customFormat="1">
      <c r="A133" s="142" t="s">
        <v>34</v>
      </c>
      <c r="B133" s="142" t="s">
        <v>4</v>
      </c>
      <c r="C133" s="142" t="s">
        <v>39</v>
      </c>
      <c r="D133" s="142" t="s">
        <v>38</v>
      </c>
      <c r="E133" s="142" t="s">
        <v>169</v>
      </c>
      <c r="F133" s="142" t="s">
        <v>36</v>
      </c>
      <c r="G133" s="142"/>
      <c r="H133" s="131" t="s">
        <v>12</v>
      </c>
      <c r="I133" s="149" t="s">
        <v>17</v>
      </c>
      <c r="J133" s="101" t="s">
        <v>99</v>
      </c>
      <c r="K133" s="77" t="s">
        <v>165</v>
      </c>
      <c r="L133" s="78">
        <v>0.60000000000000009</v>
      </c>
      <c r="M133" s="78">
        <v>0.95</v>
      </c>
      <c r="N133" s="78">
        <v>0.95</v>
      </c>
      <c r="O133" s="78">
        <v>1</v>
      </c>
      <c r="P133" s="78">
        <v>0.85</v>
      </c>
      <c r="Q133" s="78">
        <v>0.6</v>
      </c>
      <c r="R133" s="79">
        <v>13412146</v>
      </c>
      <c r="S133" s="79">
        <v>19347923</v>
      </c>
      <c r="T133" s="79">
        <v>1</v>
      </c>
      <c r="U133" s="80">
        <v>925.49700000000007</v>
      </c>
      <c r="V133" s="80">
        <f>T133*(U133*(1+P133)*1.18)+L133*M133*$V$1</f>
        <v>3205.9599510000007</v>
      </c>
      <c r="W133" s="102">
        <f>T133*(U133*(1+Q133)*1.18)+L133*N133*$W$1</f>
        <v>2551.0383360000005</v>
      </c>
      <c r="Y133" s="124">
        <f>L133*M133*O133*$V$1</f>
        <v>1185.6000000000001</v>
      </c>
      <c r="Z133" s="85">
        <f>V133-Y133</f>
        <v>2020.3599510000006</v>
      </c>
      <c r="AB133" s="85">
        <f>L133*N133*O133*$W$1</f>
        <v>803.7</v>
      </c>
      <c r="AC133" s="85">
        <f>W133-AB133</f>
        <v>1747.3383360000005</v>
      </c>
    </row>
    <row r="134" spans="1:29" s="119" customFormat="1" ht="12" thickBot="1">
      <c r="A134" s="140" t="s">
        <v>34</v>
      </c>
      <c r="B134" s="140" t="s">
        <v>4</v>
      </c>
      <c r="C134" s="140" t="s">
        <v>39</v>
      </c>
      <c r="D134" s="140" t="s">
        <v>38</v>
      </c>
      <c r="E134" s="140" t="s">
        <v>169</v>
      </c>
      <c r="F134" s="140" t="s">
        <v>36</v>
      </c>
      <c r="G134" s="140"/>
      <c r="H134" s="117" t="s">
        <v>12</v>
      </c>
      <c r="I134" s="146" t="s">
        <v>17</v>
      </c>
      <c r="J134" s="103" t="s">
        <v>99</v>
      </c>
      <c r="K134" s="88" t="s">
        <v>166</v>
      </c>
      <c r="L134" s="89"/>
      <c r="M134" s="89"/>
      <c r="N134" s="89"/>
      <c r="O134" s="89"/>
      <c r="P134" s="89">
        <v>0.85</v>
      </c>
      <c r="Q134" s="89">
        <v>0.6</v>
      </c>
      <c r="R134" s="90">
        <v>13412146</v>
      </c>
      <c r="S134" s="90">
        <v>19347923</v>
      </c>
      <c r="T134" s="90">
        <v>1</v>
      </c>
      <c r="U134" s="91">
        <v>925.49700000000007</v>
      </c>
      <c r="V134" s="91"/>
      <c r="W134" s="92"/>
      <c r="Y134" s="85"/>
      <c r="Z134" s="85"/>
      <c r="AB134" s="85"/>
      <c r="AC134" s="85"/>
    </row>
    <row r="135" spans="1:29" s="119" customFormat="1">
      <c r="A135" s="140" t="s">
        <v>34</v>
      </c>
      <c r="B135" s="140" t="s">
        <v>4</v>
      </c>
      <c r="C135" s="140" t="s">
        <v>39</v>
      </c>
      <c r="D135" s="140" t="s">
        <v>38</v>
      </c>
      <c r="E135" s="140" t="s">
        <v>169</v>
      </c>
      <c r="F135" s="140" t="s">
        <v>36</v>
      </c>
      <c r="G135" s="140"/>
      <c r="H135" s="117"/>
      <c r="I135" s="146" t="s">
        <v>17</v>
      </c>
      <c r="J135" s="101" t="s">
        <v>92</v>
      </c>
      <c r="K135" s="77" t="s">
        <v>167</v>
      </c>
      <c r="L135" s="78">
        <v>2</v>
      </c>
      <c r="M135" s="78">
        <v>1.4249999999999998</v>
      </c>
      <c r="N135" s="78">
        <v>1.8049999999999999</v>
      </c>
      <c r="O135" s="78">
        <v>1</v>
      </c>
      <c r="P135" s="78">
        <v>0.85</v>
      </c>
      <c r="Q135" s="78">
        <v>0.6</v>
      </c>
      <c r="R135" s="79" t="s">
        <v>180</v>
      </c>
      <c r="S135" s="79">
        <v>19347459</v>
      </c>
      <c r="T135" s="79">
        <v>1</v>
      </c>
      <c r="U135" s="105">
        <v>1636.8858</v>
      </c>
      <c r="V135" s="80">
        <f>T135*(U135*(1+P135)*1.18)+L135*M135*$V$1</f>
        <v>9501.3217013999983</v>
      </c>
      <c r="W135" s="102">
        <f>T135*(U135*(1+Q135)*1.18)+L135*N135*$W$1</f>
        <v>8180.5403903999995</v>
      </c>
      <c r="Y135" s="124">
        <f>L135*M135*O135*$V$1</f>
        <v>5927.9999999999991</v>
      </c>
      <c r="Z135" s="85">
        <f>V135-Y135</f>
        <v>3573.3217013999993</v>
      </c>
      <c r="AB135" s="85">
        <f>L135*N135*O135*$W$1</f>
        <v>5090.0999999999995</v>
      </c>
      <c r="AC135" s="85">
        <f>W135-AB135</f>
        <v>3090.4403904000001</v>
      </c>
    </row>
    <row r="136" spans="1:29" s="119" customFormat="1">
      <c r="A136" s="140" t="s">
        <v>34</v>
      </c>
      <c r="B136" s="140" t="s">
        <v>4</v>
      </c>
      <c r="C136" s="140" t="s">
        <v>39</v>
      </c>
      <c r="D136" s="140" t="s">
        <v>38</v>
      </c>
      <c r="E136" s="140" t="s">
        <v>169</v>
      </c>
      <c r="F136" s="140" t="s">
        <v>36</v>
      </c>
      <c r="G136" s="140"/>
      <c r="H136" s="117"/>
      <c r="I136" s="146" t="s">
        <v>17</v>
      </c>
      <c r="J136" s="104" t="s">
        <v>92</v>
      </c>
      <c r="K136" s="3" t="s">
        <v>179</v>
      </c>
      <c r="L136" s="84"/>
      <c r="M136" s="84"/>
      <c r="N136" s="84"/>
      <c r="O136" s="84"/>
      <c r="P136" s="84"/>
      <c r="Q136" s="84"/>
      <c r="R136" s="82">
        <v>25183772</v>
      </c>
      <c r="S136" s="150" t="s">
        <v>180</v>
      </c>
      <c r="T136" s="82"/>
      <c r="U136" s="85">
        <v>2514.096</v>
      </c>
      <c r="V136" s="124"/>
      <c r="W136" s="127"/>
      <c r="Y136" s="85"/>
      <c r="Z136" s="85"/>
      <c r="AB136" s="85"/>
      <c r="AC136" s="85"/>
    </row>
    <row r="137" spans="1:29" s="119" customFormat="1">
      <c r="A137" s="140" t="s">
        <v>34</v>
      </c>
      <c r="B137" s="140" t="s">
        <v>4</v>
      </c>
      <c r="C137" s="140" t="s">
        <v>39</v>
      </c>
      <c r="D137" s="140" t="s">
        <v>38</v>
      </c>
      <c r="E137" s="140" t="s">
        <v>169</v>
      </c>
      <c r="F137" s="140" t="s">
        <v>36</v>
      </c>
      <c r="G137" s="140"/>
      <c r="H137" s="117"/>
      <c r="I137" s="146" t="s">
        <v>17</v>
      </c>
      <c r="J137" s="104" t="s">
        <v>92</v>
      </c>
      <c r="K137" s="3" t="s">
        <v>178</v>
      </c>
      <c r="L137" s="84"/>
      <c r="M137" s="84"/>
      <c r="N137" s="84"/>
      <c r="O137" s="84"/>
      <c r="P137" s="84"/>
      <c r="Q137" s="84"/>
      <c r="R137" s="82">
        <v>25191263</v>
      </c>
      <c r="S137" s="150" t="s">
        <v>180</v>
      </c>
      <c r="T137" s="82"/>
      <c r="U137" s="85">
        <v>693.14099999999996</v>
      </c>
      <c r="V137" s="124"/>
      <c r="W137" s="127"/>
      <c r="Y137" s="85"/>
      <c r="Z137" s="85"/>
      <c r="AB137" s="85"/>
      <c r="AC137" s="85"/>
    </row>
    <row r="138" spans="1:29" s="119" customFormat="1" ht="12" thickBot="1">
      <c r="A138" s="140" t="s">
        <v>34</v>
      </c>
      <c r="B138" s="140" t="s">
        <v>4</v>
      </c>
      <c r="C138" s="140" t="s">
        <v>39</v>
      </c>
      <c r="D138" s="140" t="s">
        <v>38</v>
      </c>
      <c r="E138" s="140" t="s">
        <v>169</v>
      </c>
      <c r="F138" s="140" t="s">
        <v>36</v>
      </c>
      <c r="G138" s="140"/>
      <c r="H138" s="117"/>
      <c r="I138" s="146" t="s">
        <v>17</v>
      </c>
      <c r="J138" s="103" t="s">
        <v>92</v>
      </c>
      <c r="K138" s="88" t="s">
        <v>181</v>
      </c>
      <c r="L138" s="89"/>
      <c r="M138" s="89"/>
      <c r="N138" s="89"/>
      <c r="O138" s="89"/>
      <c r="P138" s="89"/>
      <c r="Q138" s="89"/>
      <c r="R138" s="90">
        <v>96814098</v>
      </c>
      <c r="S138" s="90">
        <v>19347445</v>
      </c>
      <c r="T138" s="90"/>
      <c r="U138" s="91">
        <v>680.72760000000005</v>
      </c>
      <c r="V138" s="128"/>
      <c r="W138" s="129"/>
      <c r="Y138" s="85"/>
      <c r="Z138" s="85"/>
      <c r="AB138" s="85"/>
      <c r="AC138" s="85"/>
    </row>
    <row r="139" spans="1:29" s="119" customFormat="1">
      <c r="A139" s="181" t="s">
        <v>34</v>
      </c>
      <c r="B139" s="181" t="s">
        <v>2</v>
      </c>
      <c r="C139" s="181" t="s">
        <v>6</v>
      </c>
      <c r="D139" s="181" t="s">
        <v>176</v>
      </c>
      <c r="E139" s="181" t="s">
        <v>170</v>
      </c>
      <c r="F139" s="181" t="s">
        <v>36</v>
      </c>
      <c r="G139" s="181"/>
      <c r="H139" s="181" t="s">
        <v>13</v>
      </c>
      <c r="I139" s="182" t="s">
        <v>17</v>
      </c>
      <c r="J139" s="132" t="s">
        <v>89</v>
      </c>
      <c r="K139" s="133" t="s">
        <v>20</v>
      </c>
      <c r="L139" s="134">
        <v>0.4</v>
      </c>
      <c r="M139" s="134">
        <v>0.95</v>
      </c>
      <c r="N139" s="134">
        <v>0.85499999999999998</v>
      </c>
      <c r="O139" s="134">
        <v>1</v>
      </c>
      <c r="P139" s="134">
        <v>0.88</v>
      </c>
      <c r="Q139" s="134">
        <f>P139</f>
        <v>0.88</v>
      </c>
      <c r="R139" s="135">
        <v>95599912</v>
      </c>
      <c r="S139" s="157" t="s">
        <v>19</v>
      </c>
      <c r="T139" s="135">
        <v>4</v>
      </c>
      <c r="U139" s="136">
        <v>275.43059999999997</v>
      </c>
      <c r="V139" s="136">
        <f>U139*(1+P139)*T139*1.18+((U140+U141)*(1+P140))*1.18+L139*M139*$V$1</f>
        <v>3677.9225777599995</v>
      </c>
      <c r="W139" s="137">
        <f>U139*(1+Q139)*T139*1.18+((U140+U141)*(1+Q140))*1.18+L139*N139*$W$1</f>
        <v>3309.8153337599997</v>
      </c>
      <c r="Y139" s="124">
        <f>L139*M139*O139*$V$1</f>
        <v>790.4</v>
      </c>
      <c r="Z139" s="85">
        <f>V139-Y139</f>
        <v>2887.5225777599994</v>
      </c>
      <c r="AB139" s="85">
        <f>L139*N139*O139*$W$1</f>
        <v>482.22</v>
      </c>
      <c r="AC139" s="85">
        <f>W139-AB139</f>
        <v>2827.5953337599994</v>
      </c>
    </row>
    <row r="140" spans="1:29" s="119" customFormat="1">
      <c r="A140" s="140" t="s">
        <v>34</v>
      </c>
      <c r="B140" s="140" t="s">
        <v>2</v>
      </c>
      <c r="C140" s="140" t="s">
        <v>6</v>
      </c>
      <c r="D140" s="140" t="s">
        <v>176</v>
      </c>
      <c r="E140" s="140" t="s">
        <v>170</v>
      </c>
      <c r="F140" s="140" t="s">
        <v>36</v>
      </c>
      <c r="G140" s="140"/>
      <c r="H140" s="140" t="s">
        <v>13</v>
      </c>
      <c r="I140" s="146" t="s">
        <v>17</v>
      </c>
      <c r="J140" s="83" t="s">
        <v>89</v>
      </c>
      <c r="K140" s="3" t="s">
        <v>21</v>
      </c>
      <c r="L140" s="84"/>
      <c r="M140" s="84"/>
      <c r="N140" s="84"/>
      <c r="O140" s="84"/>
      <c r="P140" s="84">
        <v>0.85</v>
      </c>
      <c r="Q140" s="84">
        <v>0.6</v>
      </c>
      <c r="R140" s="82">
        <v>93185674</v>
      </c>
      <c r="S140" s="82">
        <v>19347492</v>
      </c>
      <c r="T140" s="82">
        <v>1</v>
      </c>
      <c r="U140" s="85">
        <v>162.86339999999998</v>
      </c>
      <c r="V140" s="85"/>
      <c r="W140" s="86"/>
      <c r="Y140" s="85"/>
      <c r="Z140" s="85"/>
      <c r="AB140" s="85"/>
      <c r="AC140" s="85"/>
    </row>
    <row r="141" spans="1:29" s="119" customFormat="1" ht="12" thickBot="1">
      <c r="A141" s="140" t="s">
        <v>34</v>
      </c>
      <c r="B141" s="140" t="s">
        <v>2</v>
      </c>
      <c r="C141" s="140" t="s">
        <v>6</v>
      </c>
      <c r="D141" s="140" t="s">
        <v>176</v>
      </c>
      <c r="E141" s="140" t="s">
        <v>170</v>
      </c>
      <c r="F141" s="140" t="s">
        <v>36</v>
      </c>
      <c r="G141" s="140"/>
      <c r="H141" s="140" t="s">
        <v>13</v>
      </c>
      <c r="I141" s="146" t="s">
        <v>17</v>
      </c>
      <c r="J141" s="87" t="s">
        <v>89</v>
      </c>
      <c r="K141" s="88" t="s">
        <v>22</v>
      </c>
      <c r="L141" s="89"/>
      <c r="M141" s="89"/>
      <c r="N141" s="89"/>
      <c r="O141" s="89"/>
      <c r="P141" s="89">
        <v>0.85</v>
      </c>
      <c r="Q141" s="89">
        <v>0.6</v>
      </c>
      <c r="R141" s="90">
        <v>90528145</v>
      </c>
      <c r="S141" s="156" t="s">
        <v>19</v>
      </c>
      <c r="T141" s="90">
        <v>1</v>
      </c>
      <c r="U141" s="91">
        <v>40.279800000000002</v>
      </c>
      <c r="V141" s="91"/>
      <c r="W141" s="92"/>
      <c r="Y141" s="85"/>
      <c r="Z141" s="85"/>
      <c r="AB141" s="85"/>
      <c r="AC141" s="85"/>
    </row>
    <row r="142" spans="1:29" s="119" customFormat="1" ht="12" thickBot="1">
      <c r="A142" s="140" t="s">
        <v>34</v>
      </c>
      <c r="B142" s="140" t="s">
        <v>2</v>
      </c>
      <c r="C142" s="140" t="s">
        <v>6</v>
      </c>
      <c r="D142" s="140" t="s">
        <v>176</v>
      </c>
      <c r="E142" s="140" t="s">
        <v>170</v>
      </c>
      <c r="F142" s="140" t="s">
        <v>36</v>
      </c>
      <c r="G142" s="140"/>
      <c r="H142" s="140" t="s">
        <v>13</v>
      </c>
      <c r="I142" s="146" t="s">
        <v>17</v>
      </c>
      <c r="J142" s="93" t="s">
        <v>90</v>
      </c>
      <c r="K142" s="94" t="s">
        <v>23</v>
      </c>
      <c r="L142" s="95">
        <v>0.3</v>
      </c>
      <c r="M142" s="95">
        <v>0.85499999999999998</v>
      </c>
      <c r="N142" s="95">
        <v>0.66499999999999992</v>
      </c>
      <c r="O142" s="95">
        <v>1</v>
      </c>
      <c r="P142" s="95">
        <v>0.85</v>
      </c>
      <c r="Q142" s="95">
        <v>0.6</v>
      </c>
      <c r="R142" s="96">
        <v>13272719</v>
      </c>
      <c r="S142" s="100">
        <v>19347474</v>
      </c>
      <c r="T142" s="97">
        <v>1</v>
      </c>
      <c r="U142" s="98">
        <v>442.81259999999997</v>
      </c>
      <c r="V142" s="98">
        <f>T142*(U142*(1+P142)*1.18)+L142*M142*$V$1</f>
        <v>1500.1799057999999</v>
      </c>
      <c r="W142" s="81">
        <f>T142*(U142*(1+Q142)*1.18)+L142*N142*$W$1</f>
        <v>1117.3251888</v>
      </c>
      <c r="Y142" s="124">
        <f t="shared" ref="Y142:Y147" si="40">L142*M142*O142*$V$1</f>
        <v>533.52</v>
      </c>
      <c r="Z142" s="85">
        <f t="shared" ref="Z142:Z147" si="41">V142-Y142</f>
        <v>966.65990579999993</v>
      </c>
      <c r="AB142" s="85">
        <f t="shared" ref="AB142:AB147" si="42">L142*N142*O142*$W$1</f>
        <v>281.29499999999996</v>
      </c>
      <c r="AC142" s="85">
        <f t="shared" ref="AC142:AC147" si="43">W142-AB142</f>
        <v>836.03018880000002</v>
      </c>
    </row>
    <row r="143" spans="1:29" s="119" customFormat="1" ht="12" thickBot="1">
      <c r="A143" s="140" t="s">
        <v>34</v>
      </c>
      <c r="B143" s="140" t="s">
        <v>2</v>
      </c>
      <c r="C143" s="140" t="s">
        <v>6</v>
      </c>
      <c r="D143" s="140" t="s">
        <v>176</v>
      </c>
      <c r="E143" s="140" t="s">
        <v>170</v>
      </c>
      <c r="F143" s="140" t="s">
        <v>36</v>
      </c>
      <c r="G143" s="140"/>
      <c r="H143" s="140" t="s">
        <v>13</v>
      </c>
      <c r="I143" s="146" t="s">
        <v>17</v>
      </c>
      <c r="J143" s="99" t="s">
        <v>91</v>
      </c>
      <c r="K143" s="94" t="s">
        <v>157</v>
      </c>
      <c r="L143" s="95">
        <v>0.3</v>
      </c>
      <c r="M143" s="95">
        <v>0.95</v>
      </c>
      <c r="N143" s="95">
        <v>0.95</v>
      </c>
      <c r="O143" s="95">
        <v>1</v>
      </c>
      <c r="P143" s="95">
        <v>0.85</v>
      </c>
      <c r="Q143" s="95">
        <v>0.6</v>
      </c>
      <c r="R143" s="100">
        <v>13503677</v>
      </c>
      <c r="S143" s="100">
        <v>19347479</v>
      </c>
      <c r="T143" s="100">
        <v>1</v>
      </c>
      <c r="U143" s="98">
        <v>291.74039999999997</v>
      </c>
      <c r="V143" s="98">
        <f>T143*(U143*(1+P143)*1.18)+L143*M143*$V$1</f>
        <v>1229.6692932000001</v>
      </c>
      <c r="W143" s="81">
        <f>T143*(U143*(1+Q143)*1.18)+L143*N143*$W$1</f>
        <v>952.65587519999985</v>
      </c>
      <c r="Y143" s="124">
        <f t="shared" si="40"/>
        <v>592.79999999999995</v>
      </c>
      <c r="Z143" s="85">
        <f t="shared" si="41"/>
        <v>636.86929320000013</v>
      </c>
      <c r="AB143" s="85">
        <f t="shared" si="42"/>
        <v>401.84999999999997</v>
      </c>
      <c r="AC143" s="85">
        <f t="shared" si="43"/>
        <v>550.80587519999995</v>
      </c>
    </row>
    <row r="144" spans="1:29" s="119" customFormat="1" ht="12" thickBot="1">
      <c r="A144" s="140" t="s">
        <v>34</v>
      </c>
      <c r="B144" s="140" t="s">
        <v>2</v>
      </c>
      <c r="C144" s="140" t="s">
        <v>6</v>
      </c>
      <c r="D144" s="140" t="s">
        <v>176</v>
      </c>
      <c r="E144" s="140" t="s">
        <v>170</v>
      </c>
      <c r="F144" s="140" t="s">
        <v>36</v>
      </c>
      <c r="G144" s="140"/>
      <c r="H144" s="140" t="s">
        <v>13</v>
      </c>
      <c r="I144" s="146" t="s">
        <v>17</v>
      </c>
      <c r="J144" s="99" t="s">
        <v>158</v>
      </c>
      <c r="K144" s="94" t="s">
        <v>159</v>
      </c>
      <c r="L144" s="95">
        <v>0.4</v>
      </c>
      <c r="M144" s="95">
        <v>0.95</v>
      </c>
      <c r="N144" s="95">
        <v>0.95</v>
      </c>
      <c r="O144" s="95">
        <v>1</v>
      </c>
      <c r="P144" s="95">
        <v>0.85</v>
      </c>
      <c r="Q144" s="95">
        <v>0.6</v>
      </c>
      <c r="R144" s="100">
        <v>55576026</v>
      </c>
      <c r="S144" s="100">
        <v>19347370</v>
      </c>
      <c r="T144" s="100">
        <v>4</v>
      </c>
      <c r="U144" s="98">
        <v>324.36</v>
      </c>
      <c r="V144" s="98">
        <f>T144*(U144*(1+P144)*1.18)+L144*M144*$V$1</f>
        <v>3622.7115200000003</v>
      </c>
      <c r="W144" s="81">
        <f>T144*(U144*(1+Q144)*1.18)+L144*N144*$W$1</f>
        <v>2985.36672</v>
      </c>
      <c r="Y144" s="124">
        <f t="shared" si="40"/>
        <v>790.4</v>
      </c>
      <c r="Z144" s="85">
        <f t="shared" si="41"/>
        <v>2832.3115200000002</v>
      </c>
      <c r="AB144" s="85">
        <f t="shared" si="42"/>
        <v>535.79999999999995</v>
      </c>
      <c r="AC144" s="85">
        <f t="shared" si="43"/>
        <v>2449.5667199999998</v>
      </c>
    </row>
    <row r="145" spans="1:29" s="119" customFormat="1" ht="12" thickBot="1">
      <c r="A145" s="140" t="s">
        <v>34</v>
      </c>
      <c r="B145" s="140" t="s">
        <v>2</v>
      </c>
      <c r="C145" s="140" t="s">
        <v>6</v>
      </c>
      <c r="D145" s="140" t="s">
        <v>176</v>
      </c>
      <c r="E145" s="140" t="s">
        <v>170</v>
      </c>
      <c r="F145" s="140" t="s">
        <v>36</v>
      </c>
      <c r="G145" s="140"/>
      <c r="H145" s="140" t="s">
        <v>13</v>
      </c>
      <c r="I145" s="146" t="s">
        <v>17</v>
      </c>
      <c r="J145" s="93" t="s">
        <v>93</v>
      </c>
      <c r="K145" s="94" t="s">
        <v>24</v>
      </c>
      <c r="L145" s="95">
        <v>0.3</v>
      </c>
      <c r="M145" s="95">
        <v>0.95</v>
      </c>
      <c r="N145" s="95">
        <v>0.95</v>
      </c>
      <c r="O145" s="95">
        <v>1</v>
      </c>
      <c r="P145" s="95">
        <v>0.85</v>
      </c>
      <c r="Q145" s="95">
        <v>0.6</v>
      </c>
      <c r="R145" s="100">
        <v>25195107</v>
      </c>
      <c r="S145" s="100">
        <v>19348776</v>
      </c>
      <c r="T145" s="100">
        <v>1</v>
      </c>
      <c r="U145" s="98">
        <v>3397.62</v>
      </c>
      <c r="V145" s="98">
        <f>T145*(U145*(1+P145)*1.18)+L145*M145*$V$1</f>
        <v>8009.8044599999994</v>
      </c>
      <c r="W145" s="81">
        <f>T145*(U145*(1+Q145)*1.18)+L145*N145*$W$1</f>
        <v>6816.55656</v>
      </c>
      <c r="Y145" s="124">
        <f t="shared" si="40"/>
        <v>592.79999999999995</v>
      </c>
      <c r="Z145" s="85">
        <f t="shared" si="41"/>
        <v>7417.0044599999992</v>
      </c>
      <c r="AB145" s="85">
        <f t="shared" si="42"/>
        <v>401.84999999999997</v>
      </c>
      <c r="AC145" s="85">
        <f t="shared" si="43"/>
        <v>6414.7065599999996</v>
      </c>
    </row>
    <row r="146" spans="1:29" s="119" customFormat="1" ht="12" thickBot="1">
      <c r="A146" s="140" t="s">
        <v>34</v>
      </c>
      <c r="B146" s="140" t="s">
        <v>2</v>
      </c>
      <c r="C146" s="140" t="s">
        <v>6</v>
      </c>
      <c r="D146" s="140" t="s">
        <v>176</v>
      </c>
      <c r="E146" s="140" t="s">
        <v>170</v>
      </c>
      <c r="F146" s="140" t="s">
        <v>36</v>
      </c>
      <c r="G146" s="140"/>
      <c r="H146" s="140" t="s">
        <v>13</v>
      </c>
      <c r="I146" s="146" t="s">
        <v>17</v>
      </c>
      <c r="J146" s="93" t="s">
        <v>94</v>
      </c>
      <c r="K146" s="94" t="s">
        <v>25</v>
      </c>
      <c r="L146" s="95">
        <v>1</v>
      </c>
      <c r="M146" s="95">
        <v>0.47499999999999998</v>
      </c>
      <c r="N146" s="95">
        <v>0.52249999999999996</v>
      </c>
      <c r="O146" s="95">
        <v>1</v>
      </c>
      <c r="P146" s="95">
        <v>0.85</v>
      </c>
      <c r="Q146" s="95">
        <v>0.6</v>
      </c>
      <c r="R146" s="100">
        <v>13412272</v>
      </c>
      <c r="S146" s="100">
        <v>19347580</v>
      </c>
      <c r="T146" s="100">
        <v>1</v>
      </c>
      <c r="U146" s="98">
        <v>1006.2606</v>
      </c>
      <c r="V146" s="98">
        <f>T146*(U146*(1+P146)*1.18)+L146*M146*$V$1</f>
        <v>3184.6668897999998</v>
      </c>
      <c r="W146" s="81">
        <f>T146*(U146*(1+Q146)*1.18)+L146*N146*$W$1</f>
        <v>2636.5450127999998</v>
      </c>
      <c r="Y146" s="124">
        <f t="shared" si="40"/>
        <v>988</v>
      </c>
      <c r="Z146" s="85">
        <f t="shared" si="41"/>
        <v>2196.6668897999998</v>
      </c>
      <c r="AB146" s="85">
        <f t="shared" si="42"/>
        <v>736.72499999999991</v>
      </c>
      <c r="AC146" s="85">
        <f t="shared" si="43"/>
        <v>1899.8200127999999</v>
      </c>
    </row>
    <row r="147" spans="1:29" s="119" customFormat="1">
      <c r="A147" s="140" t="s">
        <v>34</v>
      </c>
      <c r="B147" s="140" t="s">
        <v>2</v>
      </c>
      <c r="C147" s="140" t="s">
        <v>6</v>
      </c>
      <c r="D147" s="140" t="s">
        <v>176</v>
      </c>
      <c r="E147" s="140" t="s">
        <v>170</v>
      </c>
      <c r="F147" s="140" t="s">
        <v>36</v>
      </c>
      <c r="G147" s="140"/>
      <c r="H147" s="140" t="s">
        <v>13</v>
      </c>
      <c r="I147" s="146" t="s">
        <v>17</v>
      </c>
      <c r="J147" s="101" t="s">
        <v>95</v>
      </c>
      <c r="K147" s="77" t="s">
        <v>25</v>
      </c>
      <c r="L147" s="78">
        <v>1.3</v>
      </c>
      <c r="M147" s="78">
        <v>0.85499999999999998</v>
      </c>
      <c r="N147" s="78">
        <v>0.71249999999999991</v>
      </c>
      <c r="O147" s="78">
        <v>1</v>
      </c>
      <c r="P147" s="78">
        <v>0.85</v>
      </c>
      <c r="Q147" s="78">
        <v>0.6</v>
      </c>
      <c r="R147" s="79">
        <v>13412272</v>
      </c>
      <c r="S147" s="79">
        <v>19347580</v>
      </c>
      <c r="T147" s="79">
        <v>1</v>
      </c>
      <c r="U147" s="80">
        <v>1006.2606</v>
      </c>
      <c r="V147" s="80">
        <f>T147*(U147*(1+P147)*1.18)+T148*(U148*(1+P148)*1.18)+L147*M147*$V$1</f>
        <v>10006.344029399999</v>
      </c>
      <c r="W147" s="102">
        <f>T147*(U147*(1+Q147)*1.18)+T148*(U148*(1+Q148)*1.18)+L147*N147*$W$1</f>
        <v>7960.6494984000001</v>
      </c>
      <c r="Y147" s="124">
        <f t="shared" si="40"/>
        <v>2311.92</v>
      </c>
      <c r="Z147" s="85">
        <f t="shared" si="41"/>
        <v>7694.4240293999992</v>
      </c>
      <c r="AB147" s="85">
        <f t="shared" si="42"/>
        <v>1306.0124999999998</v>
      </c>
      <c r="AC147" s="85">
        <f t="shared" si="43"/>
        <v>6654.6369984000003</v>
      </c>
    </row>
    <row r="148" spans="1:29" s="119" customFormat="1" ht="12" thickBot="1">
      <c r="A148" s="140" t="s">
        <v>34</v>
      </c>
      <c r="B148" s="140" t="s">
        <v>2</v>
      </c>
      <c r="C148" s="140" t="s">
        <v>6</v>
      </c>
      <c r="D148" s="140" t="s">
        <v>176</v>
      </c>
      <c r="E148" s="140" t="s">
        <v>170</v>
      </c>
      <c r="F148" s="140" t="s">
        <v>36</v>
      </c>
      <c r="G148" s="140"/>
      <c r="H148" s="140" t="s">
        <v>13</v>
      </c>
      <c r="I148" s="146" t="s">
        <v>17</v>
      </c>
      <c r="J148" s="104" t="s">
        <v>95</v>
      </c>
      <c r="K148" s="3" t="s">
        <v>26</v>
      </c>
      <c r="L148" s="84"/>
      <c r="M148" s="84"/>
      <c r="N148" s="84"/>
      <c r="O148" s="84"/>
      <c r="P148" s="84">
        <v>0.85</v>
      </c>
      <c r="Q148" s="84">
        <v>0.6</v>
      </c>
      <c r="R148" s="82">
        <v>13502044</v>
      </c>
      <c r="S148" s="82">
        <v>19347593</v>
      </c>
      <c r="T148" s="82">
        <v>2</v>
      </c>
      <c r="U148" s="85">
        <v>1259.2206000000001</v>
      </c>
      <c r="V148" s="85"/>
      <c r="W148" s="86"/>
      <c r="Y148" s="85"/>
      <c r="Z148" s="85"/>
      <c r="AB148" s="85"/>
      <c r="AC148" s="85"/>
    </row>
    <row r="149" spans="1:29" s="119" customFormat="1" ht="12.75" thickBot="1">
      <c r="A149" s="140" t="s">
        <v>34</v>
      </c>
      <c r="B149" s="140" t="s">
        <v>2</v>
      </c>
      <c r="C149" s="140" t="s">
        <v>6</v>
      </c>
      <c r="D149" s="140" t="s">
        <v>176</v>
      </c>
      <c r="E149" s="140" t="s">
        <v>170</v>
      </c>
      <c r="F149" s="140" t="s">
        <v>36</v>
      </c>
      <c r="G149" s="140"/>
      <c r="H149" s="140" t="s">
        <v>13</v>
      </c>
      <c r="I149" s="146" t="s">
        <v>17</v>
      </c>
      <c r="J149" s="103" t="s">
        <v>95</v>
      </c>
      <c r="K149" s="88" t="s">
        <v>27</v>
      </c>
      <c r="L149" s="89"/>
      <c r="M149" s="89"/>
      <c r="N149" s="89"/>
      <c r="O149" s="89"/>
      <c r="P149" s="89">
        <v>0.85</v>
      </c>
      <c r="Q149" s="89">
        <v>0.6</v>
      </c>
      <c r="R149" s="90"/>
      <c r="S149" s="214">
        <v>19373904</v>
      </c>
      <c r="T149" s="79">
        <v>1</v>
      </c>
      <c r="U149" s="91">
        <v>3524.7018000000003</v>
      </c>
      <c r="V149" s="91"/>
      <c r="W149" s="92"/>
      <c r="Y149" s="85"/>
      <c r="Z149" s="85"/>
      <c r="AB149" s="85"/>
      <c r="AC149" s="85"/>
    </row>
    <row r="150" spans="1:29" s="119" customFormat="1" ht="12" thickBot="1">
      <c r="A150" s="140" t="s">
        <v>34</v>
      </c>
      <c r="B150" s="140" t="s">
        <v>2</v>
      </c>
      <c r="C150" s="140" t="s">
        <v>6</v>
      </c>
      <c r="D150" s="140" t="s">
        <v>176</v>
      </c>
      <c r="E150" s="140" t="s">
        <v>170</v>
      </c>
      <c r="F150" s="140" t="s">
        <v>36</v>
      </c>
      <c r="G150" s="140"/>
      <c r="H150" s="140" t="s">
        <v>13</v>
      </c>
      <c r="I150" s="146" t="s">
        <v>17</v>
      </c>
      <c r="J150" s="93" t="s">
        <v>96</v>
      </c>
      <c r="K150" s="94" t="s">
        <v>28</v>
      </c>
      <c r="L150" s="95">
        <v>0.89999999999999991</v>
      </c>
      <c r="M150" s="95">
        <v>0.57950000000000002</v>
      </c>
      <c r="N150" s="95">
        <v>0.61749999999999994</v>
      </c>
      <c r="O150" s="95">
        <v>1</v>
      </c>
      <c r="P150" s="95">
        <v>0.85</v>
      </c>
      <c r="Q150" s="95">
        <v>0.6</v>
      </c>
      <c r="R150" s="100">
        <v>13411380</v>
      </c>
      <c r="S150" s="100">
        <v>19347579</v>
      </c>
      <c r="T150" s="100">
        <v>1</v>
      </c>
      <c r="U150" s="98">
        <v>944.9688000000001</v>
      </c>
      <c r="V150" s="98">
        <f>T150*(U150*(1+P150)*1.18)+L150*M150*$V$1</f>
        <v>3147.6908904000002</v>
      </c>
      <c r="W150" s="81">
        <f>T150*(U150*(1+Q150)*1.18)+L150*N150*$W$1</f>
        <v>2567.7085944</v>
      </c>
      <c r="Y150" s="124">
        <f t="shared" ref="Y150:Y151" si="44">L150*M150*O150*$V$1</f>
        <v>1084.8239999999998</v>
      </c>
      <c r="Z150" s="85">
        <f t="shared" ref="Z150:Z151" si="45">V150-Y150</f>
        <v>2062.8668904000006</v>
      </c>
      <c r="AB150" s="85">
        <f t="shared" ref="AB150:AB151" si="46">L150*N150*O150*$W$1</f>
        <v>783.60749999999985</v>
      </c>
      <c r="AC150" s="85">
        <f t="shared" ref="AC150:AC151" si="47">W150-AB150</f>
        <v>1784.1010944000002</v>
      </c>
    </row>
    <row r="151" spans="1:29" s="119" customFormat="1">
      <c r="A151" s="140" t="s">
        <v>34</v>
      </c>
      <c r="B151" s="140" t="s">
        <v>2</v>
      </c>
      <c r="C151" s="140" t="s">
        <v>6</v>
      </c>
      <c r="D151" s="140" t="s">
        <v>176</v>
      </c>
      <c r="E151" s="140" t="s">
        <v>170</v>
      </c>
      <c r="F151" s="140" t="s">
        <v>36</v>
      </c>
      <c r="G151" s="140"/>
      <c r="H151" s="140" t="s">
        <v>13</v>
      </c>
      <c r="I151" s="146" t="s">
        <v>17</v>
      </c>
      <c r="J151" s="101" t="s">
        <v>97</v>
      </c>
      <c r="K151" s="77" t="s">
        <v>28</v>
      </c>
      <c r="L151" s="78">
        <v>1.2</v>
      </c>
      <c r="M151" s="78">
        <v>0.8929999999999999</v>
      </c>
      <c r="N151" s="78">
        <v>0.76</v>
      </c>
      <c r="O151" s="78">
        <v>1</v>
      </c>
      <c r="P151" s="78">
        <v>0.85</v>
      </c>
      <c r="Q151" s="78">
        <v>0.6</v>
      </c>
      <c r="R151" s="79">
        <v>13411380</v>
      </c>
      <c r="S151" s="79">
        <v>19347579</v>
      </c>
      <c r="T151" s="79">
        <v>1</v>
      </c>
      <c r="U151" s="80">
        <v>944.9688000000001</v>
      </c>
      <c r="V151" s="80">
        <f>T151*(U151*(1+P151)*1.18)+T152*(U152*(1+P152)*1.18)+L151*M151*$V$1</f>
        <v>8398.0676628000001</v>
      </c>
      <c r="W151" s="102">
        <f>T151*(U151*(1+Q151)*1.18)+T152*(U152*(1+Q152)*1.18)+L151*N151*$W$1</f>
        <v>6621.3921408000006</v>
      </c>
      <c r="Y151" s="124">
        <f t="shared" si="44"/>
        <v>2228.9279999999999</v>
      </c>
      <c r="Z151" s="85">
        <f t="shared" si="45"/>
        <v>6169.1396628000002</v>
      </c>
      <c r="AB151" s="85">
        <f t="shared" si="46"/>
        <v>1285.9199999999998</v>
      </c>
      <c r="AC151" s="85">
        <f t="shared" si="47"/>
        <v>5335.4721408000005</v>
      </c>
    </row>
    <row r="152" spans="1:29" s="119" customFormat="1">
      <c r="A152" s="140" t="s">
        <v>34</v>
      </c>
      <c r="B152" s="140" t="s">
        <v>2</v>
      </c>
      <c r="C152" s="140" t="s">
        <v>6</v>
      </c>
      <c r="D152" s="140" t="s">
        <v>176</v>
      </c>
      <c r="E152" s="140" t="s">
        <v>170</v>
      </c>
      <c r="F152" s="140" t="s">
        <v>36</v>
      </c>
      <c r="G152" s="140"/>
      <c r="H152" s="140" t="s">
        <v>13</v>
      </c>
      <c r="I152" s="146" t="s">
        <v>17</v>
      </c>
      <c r="J152" s="104" t="s">
        <v>97</v>
      </c>
      <c r="K152" s="3" t="s">
        <v>29</v>
      </c>
      <c r="L152" s="84"/>
      <c r="M152" s="84"/>
      <c r="N152" s="84"/>
      <c r="O152" s="84"/>
      <c r="P152" s="84">
        <v>0.85</v>
      </c>
      <c r="Q152" s="84">
        <v>0.6</v>
      </c>
      <c r="R152" s="82">
        <v>13502134</v>
      </c>
      <c r="S152" s="82">
        <v>19347598</v>
      </c>
      <c r="T152" s="82">
        <v>2</v>
      </c>
      <c r="U152" s="85">
        <v>940.51140000000009</v>
      </c>
      <c r="V152" s="85"/>
      <c r="W152" s="86"/>
      <c r="Y152" s="85"/>
      <c r="Z152" s="85"/>
      <c r="AB152" s="85"/>
      <c r="AC152" s="85"/>
    </row>
    <row r="153" spans="1:29" s="119" customFormat="1" ht="12.75" thickBot="1">
      <c r="A153" s="141" t="s">
        <v>34</v>
      </c>
      <c r="B153" s="141" t="s">
        <v>2</v>
      </c>
      <c r="C153" s="141" t="s">
        <v>6</v>
      </c>
      <c r="D153" s="141" t="s">
        <v>176</v>
      </c>
      <c r="E153" s="141" t="s">
        <v>170</v>
      </c>
      <c r="F153" s="141" t="s">
        <v>36</v>
      </c>
      <c r="G153" s="141"/>
      <c r="H153" s="141" t="s">
        <v>13</v>
      </c>
      <c r="I153" s="147" t="s">
        <v>17</v>
      </c>
      <c r="J153" s="103" t="s">
        <v>97</v>
      </c>
      <c r="K153" s="88" t="s">
        <v>31</v>
      </c>
      <c r="L153" s="89"/>
      <c r="M153" s="89"/>
      <c r="N153" s="89"/>
      <c r="O153" s="89"/>
      <c r="P153" s="89">
        <v>0.85</v>
      </c>
      <c r="Q153" s="89">
        <v>0.6</v>
      </c>
      <c r="R153" s="90"/>
      <c r="S153" s="214">
        <v>19373910</v>
      </c>
      <c r="T153" s="90">
        <v>1</v>
      </c>
      <c r="U153" s="91">
        <v>2825.9915999999998</v>
      </c>
      <c r="V153" s="91"/>
      <c r="W153" s="92"/>
      <c r="Y153" s="85"/>
      <c r="Z153" s="85"/>
      <c r="AB153" s="85"/>
      <c r="AC153" s="85"/>
    </row>
    <row r="154" spans="1:29" s="119" customFormat="1">
      <c r="A154" s="140" t="s">
        <v>34</v>
      </c>
      <c r="B154" s="140" t="s">
        <v>2</v>
      </c>
      <c r="C154" s="140" t="s">
        <v>6</v>
      </c>
      <c r="D154" s="140" t="s">
        <v>176</v>
      </c>
      <c r="E154" s="140" t="s">
        <v>170</v>
      </c>
      <c r="F154" s="140" t="s">
        <v>36</v>
      </c>
      <c r="G154" s="140"/>
      <c r="H154" s="140" t="s">
        <v>13</v>
      </c>
      <c r="I154" s="146" t="s">
        <v>17</v>
      </c>
      <c r="J154" s="101" t="s">
        <v>98</v>
      </c>
      <c r="K154" s="77" t="s">
        <v>160</v>
      </c>
      <c r="L154" s="78">
        <v>1</v>
      </c>
      <c r="M154" s="78">
        <v>1.2825</v>
      </c>
      <c r="N154" s="78">
        <v>1.0449999999999999</v>
      </c>
      <c r="O154" s="78">
        <v>1</v>
      </c>
      <c r="P154" s="78">
        <v>0.85</v>
      </c>
      <c r="Q154" s="78">
        <v>0.6</v>
      </c>
      <c r="R154" s="79">
        <v>13412719</v>
      </c>
      <c r="S154" s="79">
        <v>19347927</v>
      </c>
      <c r="T154" s="79">
        <v>1</v>
      </c>
      <c r="U154" s="80">
        <v>1755.1548</v>
      </c>
      <c r="V154" s="80">
        <f>T154*(U154*(1+P154)*1.18)+L154*M154*$V$1</f>
        <v>6499.1029283999997</v>
      </c>
      <c r="W154" s="102">
        <f>T154*(U154*(1+Q154)*1.18)+L154*N154*$W$1</f>
        <v>4787.1822623999997</v>
      </c>
      <c r="Y154" s="124">
        <f>L154*M154*O154*$V$1</f>
        <v>2667.6</v>
      </c>
      <c r="Z154" s="85">
        <f>V154-Y154</f>
        <v>3831.5029283999997</v>
      </c>
      <c r="AB154" s="85">
        <f>L154*N154*O154*$W$1</f>
        <v>1473.4499999999998</v>
      </c>
      <c r="AC154" s="85">
        <f>W154-AB154</f>
        <v>3313.7322623999999</v>
      </c>
    </row>
    <row r="155" spans="1:29" s="119" customFormat="1" ht="12" thickBot="1">
      <c r="A155" s="141" t="s">
        <v>34</v>
      </c>
      <c r="B155" s="141" t="s">
        <v>2</v>
      </c>
      <c r="C155" s="141" t="s">
        <v>6</v>
      </c>
      <c r="D155" s="141" t="s">
        <v>176</v>
      </c>
      <c r="E155" s="141" t="s">
        <v>170</v>
      </c>
      <c r="F155" s="141" t="s">
        <v>36</v>
      </c>
      <c r="G155" s="141"/>
      <c r="H155" s="141" t="s">
        <v>13</v>
      </c>
      <c r="I155" s="147" t="s">
        <v>17</v>
      </c>
      <c r="J155" s="103" t="s">
        <v>98</v>
      </c>
      <c r="K155" s="88" t="s">
        <v>161</v>
      </c>
      <c r="L155" s="89"/>
      <c r="M155" s="89"/>
      <c r="N155" s="89"/>
      <c r="O155" s="89"/>
      <c r="P155" s="89">
        <v>0.85</v>
      </c>
      <c r="Q155" s="89">
        <v>0.6</v>
      </c>
      <c r="R155" s="90">
        <v>13412718</v>
      </c>
      <c r="S155" s="90">
        <v>19347926</v>
      </c>
      <c r="T155" s="90">
        <v>1</v>
      </c>
      <c r="U155" s="91">
        <v>1755.1548</v>
      </c>
      <c r="V155" s="91"/>
      <c r="W155" s="92"/>
      <c r="Y155" s="85"/>
      <c r="Z155" s="85"/>
      <c r="AB155" s="85"/>
      <c r="AC155" s="85"/>
    </row>
    <row r="156" spans="1:29" s="119" customFormat="1">
      <c r="A156" s="206" t="s">
        <v>34</v>
      </c>
      <c r="B156" s="207" t="s">
        <v>2</v>
      </c>
      <c r="C156" s="207" t="s">
        <v>6</v>
      </c>
      <c r="D156" s="207" t="s">
        <v>176</v>
      </c>
      <c r="E156" s="207" t="s">
        <v>170</v>
      </c>
      <c r="F156" s="207" t="s">
        <v>36</v>
      </c>
      <c r="G156" s="207"/>
      <c r="H156" s="207" t="s">
        <v>13</v>
      </c>
      <c r="I156" s="208" t="s">
        <v>17</v>
      </c>
      <c r="J156" s="192" t="s">
        <v>32</v>
      </c>
      <c r="K156" s="77" t="s">
        <v>162</v>
      </c>
      <c r="L156" s="78">
        <v>1</v>
      </c>
      <c r="M156" s="78">
        <v>1.2825</v>
      </c>
      <c r="N156" s="78">
        <v>1.0449999999999999</v>
      </c>
      <c r="O156" s="78">
        <v>1</v>
      </c>
      <c r="P156" s="78">
        <v>0.85</v>
      </c>
      <c r="Q156" s="78">
        <v>0.6</v>
      </c>
      <c r="R156" s="79" t="s">
        <v>172</v>
      </c>
      <c r="S156" s="79" t="s">
        <v>235</v>
      </c>
      <c r="T156" s="79">
        <v>1</v>
      </c>
      <c r="U156" s="105">
        <v>1755.1548</v>
      </c>
      <c r="V156" s="80">
        <f>T156*(U156*(1+P156)*1.18)+L156*M156*$V$1+T158*(U158*(1+P158)*1.18)</f>
        <v>8106.7514484000003</v>
      </c>
      <c r="W156" s="102">
        <f>T156*(U156*(1+Q156)*1.18)+L156*N156*$V$1+T158*(U158*(1+Q158)*1.18)</f>
        <v>6877.7309824000004</v>
      </c>
      <c r="X156" s="119">
        <v>19347927</v>
      </c>
      <c r="Y156" s="124">
        <f>L156*M156*O156*$V$1</f>
        <v>2667.6</v>
      </c>
      <c r="Z156" s="85">
        <f>V156-Y156</f>
        <v>5439.1514483999999</v>
      </c>
      <c r="AB156" s="85">
        <f>L156*N156*O156*$W$1</f>
        <v>1473.4499999999998</v>
      </c>
      <c r="AC156" s="85">
        <f>W156-AB156</f>
        <v>5404.2809824000005</v>
      </c>
    </row>
    <row r="157" spans="1:29" s="119" customFormat="1">
      <c r="A157" s="139" t="s">
        <v>34</v>
      </c>
      <c r="B157" s="140" t="s">
        <v>2</v>
      </c>
      <c r="C157" s="140" t="s">
        <v>6</v>
      </c>
      <c r="D157" s="140" t="s">
        <v>176</v>
      </c>
      <c r="E157" s="140" t="s">
        <v>170</v>
      </c>
      <c r="F157" s="140" t="s">
        <v>36</v>
      </c>
      <c r="G157" s="140"/>
      <c r="H157" s="140" t="s">
        <v>13</v>
      </c>
      <c r="I157" s="145" t="s">
        <v>17</v>
      </c>
      <c r="J157" s="193" t="s">
        <v>32</v>
      </c>
      <c r="K157" s="3" t="s">
        <v>163</v>
      </c>
      <c r="L157" s="84"/>
      <c r="M157" s="84"/>
      <c r="N157" s="84"/>
      <c r="O157" s="84"/>
      <c r="P157" s="84">
        <v>0.85</v>
      </c>
      <c r="Q157" s="84">
        <v>0.6</v>
      </c>
      <c r="R157" s="82">
        <v>13505131</v>
      </c>
      <c r="S157" s="82">
        <v>19347677</v>
      </c>
      <c r="T157" s="82">
        <v>1</v>
      </c>
      <c r="U157" s="85">
        <v>736.44</v>
      </c>
      <c r="V157" s="85"/>
      <c r="W157" s="86"/>
      <c r="Y157" s="85"/>
      <c r="Z157" s="85"/>
      <c r="AB157" s="85"/>
      <c r="AC157" s="85"/>
    </row>
    <row r="158" spans="1:29" s="119" customFormat="1" ht="12" thickBot="1">
      <c r="A158" s="139" t="s">
        <v>34</v>
      </c>
      <c r="B158" s="140" t="s">
        <v>2</v>
      </c>
      <c r="C158" s="140" t="s">
        <v>6</v>
      </c>
      <c r="D158" s="140" t="s">
        <v>176</v>
      </c>
      <c r="E158" s="140" t="s">
        <v>170</v>
      </c>
      <c r="F158" s="140" t="s">
        <v>36</v>
      </c>
      <c r="G158" s="140"/>
      <c r="H158" s="140" t="s">
        <v>13</v>
      </c>
      <c r="I158" s="145" t="s">
        <v>17</v>
      </c>
      <c r="J158" s="194" t="s">
        <v>32</v>
      </c>
      <c r="K158" s="88" t="s">
        <v>164</v>
      </c>
      <c r="L158" s="89"/>
      <c r="M158" s="89"/>
      <c r="N158" s="89"/>
      <c r="O158" s="89"/>
      <c r="P158" s="89">
        <v>0.85</v>
      </c>
      <c r="Q158" s="89">
        <v>0.6</v>
      </c>
      <c r="R158" s="90">
        <v>13505131</v>
      </c>
      <c r="S158" s="90">
        <v>19347677</v>
      </c>
      <c r="T158" s="90">
        <v>1</v>
      </c>
      <c r="U158" s="91">
        <v>736.44</v>
      </c>
      <c r="V158" s="91"/>
      <c r="W158" s="92"/>
      <c r="Y158" s="85"/>
      <c r="Z158" s="85"/>
      <c r="AB158" s="85"/>
      <c r="AC158" s="85"/>
    </row>
    <row r="159" spans="1:29" s="119" customFormat="1">
      <c r="A159" s="139" t="s">
        <v>34</v>
      </c>
      <c r="B159" s="140" t="s">
        <v>2</v>
      </c>
      <c r="C159" s="140" t="s">
        <v>6</v>
      </c>
      <c r="D159" s="140" t="s">
        <v>176</v>
      </c>
      <c r="E159" s="140" t="s">
        <v>170</v>
      </c>
      <c r="F159" s="140" t="s">
        <v>36</v>
      </c>
      <c r="G159" s="140"/>
      <c r="H159" s="140" t="s">
        <v>13</v>
      </c>
      <c r="I159" s="145" t="s">
        <v>17</v>
      </c>
      <c r="J159" s="192" t="s">
        <v>99</v>
      </c>
      <c r="K159" s="77" t="s">
        <v>165</v>
      </c>
      <c r="L159" s="78">
        <v>0.60000000000000009</v>
      </c>
      <c r="M159" s="78">
        <v>0.95</v>
      </c>
      <c r="N159" s="78">
        <v>0.95</v>
      </c>
      <c r="O159" s="78">
        <v>1</v>
      </c>
      <c r="P159" s="78">
        <v>0.85</v>
      </c>
      <c r="Q159" s="78">
        <v>0.6</v>
      </c>
      <c r="R159" s="79">
        <v>13412145</v>
      </c>
      <c r="S159" s="79">
        <v>19347922</v>
      </c>
      <c r="T159" s="79">
        <v>1</v>
      </c>
      <c r="U159" s="80">
        <v>925.49700000000007</v>
      </c>
      <c r="V159" s="80">
        <f>T159*(U159*(1+P159)*1.18)+L159*M159*$V$1</f>
        <v>3205.9599510000007</v>
      </c>
      <c r="W159" s="102">
        <f>T159*(U159*(1+Q159)*1.18)+L159*N159*$W$1</f>
        <v>2551.0383360000005</v>
      </c>
      <c r="Y159" s="124">
        <f>L159*M159*O159*$V$1</f>
        <v>1185.6000000000001</v>
      </c>
      <c r="Z159" s="85">
        <f>V159-Y159</f>
        <v>2020.3599510000006</v>
      </c>
      <c r="AB159" s="85">
        <f>L159*N159*O159*$W$1</f>
        <v>803.7</v>
      </c>
      <c r="AC159" s="85">
        <f>W159-AB159</f>
        <v>1747.3383360000005</v>
      </c>
    </row>
    <row r="160" spans="1:29" s="119" customFormat="1" ht="12" thickBot="1">
      <c r="A160" s="139" t="s">
        <v>34</v>
      </c>
      <c r="B160" s="140" t="s">
        <v>2</v>
      </c>
      <c r="C160" s="140" t="s">
        <v>6</v>
      </c>
      <c r="D160" s="140" t="s">
        <v>176</v>
      </c>
      <c r="E160" s="140" t="s">
        <v>170</v>
      </c>
      <c r="F160" s="140" t="s">
        <v>36</v>
      </c>
      <c r="G160" s="140"/>
      <c r="H160" s="140" t="s">
        <v>13</v>
      </c>
      <c r="I160" s="145" t="s">
        <v>17</v>
      </c>
      <c r="J160" s="194" t="s">
        <v>99</v>
      </c>
      <c r="K160" s="88" t="s">
        <v>166</v>
      </c>
      <c r="L160" s="89"/>
      <c r="M160" s="89"/>
      <c r="N160" s="89"/>
      <c r="O160" s="89"/>
      <c r="P160" s="89">
        <v>0.85</v>
      </c>
      <c r="Q160" s="89">
        <v>0.6</v>
      </c>
      <c r="R160" s="90">
        <v>13412145</v>
      </c>
      <c r="S160" s="90">
        <v>19347922</v>
      </c>
      <c r="T160" s="90">
        <v>1</v>
      </c>
      <c r="U160" s="91">
        <v>925.49700000000007</v>
      </c>
      <c r="V160" s="91"/>
      <c r="W160" s="92"/>
      <c r="Y160" s="85"/>
      <c r="Z160" s="85"/>
      <c r="AB160" s="85"/>
      <c r="AC160" s="85"/>
    </row>
    <row r="161" spans="1:29" s="119" customFormat="1" ht="12" thickBot="1">
      <c r="A161" s="139" t="s">
        <v>34</v>
      </c>
      <c r="B161" s="140" t="s">
        <v>2</v>
      </c>
      <c r="C161" s="140" t="s">
        <v>6</v>
      </c>
      <c r="D161" s="140" t="s">
        <v>176</v>
      </c>
      <c r="E161" s="140" t="s">
        <v>170</v>
      </c>
      <c r="F161" s="140" t="s">
        <v>36</v>
      </c>
      <c r="G161" s="140"/>
      <c r="H161" s="140" t="s">
        <v>13</v>
      </c>
      <c r="I161" s="145" t="s">
        <v>17</v>
      </c>
      <c r="J161" s="195" t="s">
        <v>92</v>
      </c>
      <c r="K161" s="94" t="s">
        <v>167</v>
      </c>
      <c r="L161" s="95">
        <v>2</v>
      </c>
      <c r="M161" s="95">
        <v>1.4249999999999998</v>
      </c>
      <c r="N161" s="95">
        <v>1.8049999999999999</v>
      </c>
      <c r="O161" s="95">
        <v>1</v>
      </c>
      <c r="P161" s="95">
        <v>0.85</v>
      </c>
      <c r="Q161" s="95">
        <v>0.6</v>
      </c>
      <c r="R161" s="100" t="s">
        <v>180</v>
      </c>
      <c r="S161" s="152" t="s">
        <v>180</v>
      </c>
      <c r="T161" s="100"/>
      <c r="U161" s="106"/>
      <c r="V161" s="106"/>
      <c r="W161" s="81"/>
      <c r="Y161" s="85"/>
      <c r="Z161" s="85"/>
      <c r="AB161" s="85"/>
      <c r="AC161" s="85"/>
    </row>
    <row r="162" spans="1:29" s="119" customFormat="1">
      <c r="A162" s="209" t="s">
        <v>34</v>
      </c>
      <c r="B162" s="181" t="s">
        <v>2</v>
      </c>
      <c r="C162" s="181" t="s">
        <v>6</v>
      </c>
      <c r="D162" s="181" t="s">
        <v>176</v>
      </c>
      <c r="E162" s="181" t="s">
        <v>169</v>
      </c>
      <c r="F162" s="181" t="s">
        <v>36</v>
      </c>
      <c r="G162" s="181"/>
      <c r="H162" s="181" t="s">
        <v>13</v>
      </c>
      <c r="I162" s="210" t="s">
        <v>17</v>
      </c>
      <c r="J162" s="196" t="s">
        <v>89</v>
      </c>
      <c r="K162" s="133" t="s">
        <v>20</v>
      </c>
      <c r="L162" s="134">
        <v>0.4</v>
      </c>
      <c r="M162" s="134">
        <v>0.95</v>
      </c>
      <c r="N162" s="134">
        <v>0.85499999999999998</v>
      </c>
      <c r="O162" s="134">
        <v>1</v>
      </c>
      <c r="P162" s="134">
        <v>0.88</v>
      </c>
      <c r="Q162" s="134">
        <f>P162</f>
        <v>0.88</v>
      </c>
      <c r="R162" s="135">
        <v>95599912</v>
      </c>
      <c r="S162" s="157" t="s">
        <v>19</v>
      </c>
      <c r="T162" s="135">
        <v>4</v>
      </c>
      <c r="U162" s="136">
        <v>275.43059999999997</v>
      </c>
      <c r="V162" s="136">
        <f>U162*(1+P162)*T162*1.18+((U163+U164)*(1+P163))*1.18+L162*M162*$V$1</f>
        <v>3677.9225777599995</v>
      </c>
      <c r="W162" s="137">
        <f>U162*(1+Q162)*T162*1.18+((U163+U164)*(1+Q163))*1.18+L162*N162*$W$1</f>
        <v>3309.8153337599997</v>
      </c>
      <c r="Y162" s="124">
        <f>L162*M162*O162*$V$1</f>
        <v>790.4</v>
      </c>
      <c r="Z162" s="85">
        <f>V162-Y162</f>
        <v>2887.5225777599994</v>
      </c>
      <c r="AB162" s="85">
        <f>L162*N162*O162*$W$1</f>
        <v>482.22</v>
      </c>
      <c r="AC162" s="85">
        <f>W162-AB162</f>
        <v>2827.5953337599994</v>
      </c>
    </row>
    <row r="163" spans="1:29" s="119" customFormat="1">
      <c r="A163" s="139" t="s">
        <v>34</v>
      </c>
      <c r="B163" s="140" t="s">
        <v>2</v>
      </c>
      <c r="C163" s="140" t="s">
        <v>6</v>
      </c>
      <c r="D163" s="140" t="s">
        <v>176</v>
      </c>
      <c r="E163" s="140" t="s">
        <v>169</v>
      </c>
      <c r="F163" s="140" t="s">
        <v>36</v>
      </c>
      <c r="G163" s="140"/>
      <c r="H163" s="140" t="s">
        <v>13</v>
      </c>
      <c r="I163" s="145" t="s">
        <v>17</v>
      </c>
      <c r="J163" s="197" t="s">
        <v>89</v>
      </c>
      <c r="K163" s="3" t="s">
        <v>21</v>
      </c>
      <c r="L163" s="84"/>
      <c r="M163" s="84"/>
      <c r="N163" s="84"/>
      <c r="O163" s="84"/>
      <c r="P163" s="84">
        <v>0.85</v>
      </c>
      <c r="Q163" s="84">
        <v>0.6</v>
      </c>
      <c r="R163" s="82">
        <v>93185674</v>
      </c>
      <c r="S163" s="82">
        <v>19347492</v>
      </c>
      <c r="T163" s="82">
        <v>1</v>
      </c>
      <c r="U163" s="85">
        <v>162.86339999999998</v>
      </c>
      <c r="V163" s="85"/>
      <c r="W163" s="86"/>
      <c r="Y163" s="85"/>
      <c r="Z163" s="85"/>
      <c r="AB163" s="85"/>
      <c r="AC163" s="85"/>
    </row>
    <row r="164" spans="1:29" s="119" customFormat="1" ht="12" thickBot="1">
      <c r="A164" s="139" t="s">
        <v>34</v>
      </c>
      <c r="B164" s="140" t="s">
        <v>2</v>
      </c>
      <c r="C164" s="140" t="s">
        <v>6</v>
      </c>
      <c r="D164" s="140" t="s">
        <v>176</v>
      </c>
      <c r="E164" s="140" t="s">
        <v>169</v>
      </c>
      <c r="F164" s="140" t="s">
        <v>36</v>
      </c>
      <c r="G164" s="140"/>
      <c r="H164" s="140" t="s">
        <v>13</v>
      </c>
      <c r="I164" s="145" t="s">
        <v>17</v>
      </c>
      <c r="J164" s="198" t="s">
        <v>89</v>
      </c>
      <c r="K164" s="88" t="s">
        <v>22</v>
      </c>
      <c r="L164" s="89"/>
      <c r="M164" s="89"/>
      <c r="N164" s="89"/>
      <c r="O164" s="89"/>
      <c r="P164" s="89">
        <v>0.85</v>
      </c>
      <c r="Q164" s="89">
        <v>0.6</v>
      </c>
      <c r="R164" s="90">
        <v>90528145</v>
      </c>
      <c r="S164" s="156" t="s">
        <v>19</v>
      </c>
      <c r="T164" s="90">
        <v>1</v>
      </c>
      <c r="U164" s="91">
        <v>40.279800000000002</v>
      </c>
      <c r="V164" s="91"/>
      <c r="W164" s="92"/>
      <c r="Y164" s="85"/>
      <c r="Z164" s="85"/>
      <c r="AB164" s="85"/>
      <c r="AC164" s="85"/>
    </row>
    <row r="165" spans="1:29" s="119" customFormat="1" ht="12" thickBot="1">
      <c r="A165" s="139" t="s">
        <v>34</v>
      </c>
      <c r="B165" s="140" t="s">
        <v>2</v>
      </c>
      <c r="C165" s="140" t="s">
        <v>6</v>
      </c>
      <c r="D165" s="140" t="s">
        <v>176</v>
      </c>
      <c r="E165" s="140" t="s">
        <v>169</v>
      </c>
      <c r="F165" s="140" t="s">
        <v>36</v>
      </c>
      <c r="G165" s="140"/>
      <c r="H165" s="140" t="s">
        <v>13</v>
      </c>
      <c r="I165" s="145" t="s">
        <v>17</v>
      </c>
      <c r="J165" s="195" t="s">
        <v>90</v>
      </c>
      <c r="K165" s="94" t="s">
        <v>23</v>
      </c>
      <c r="L165" s="95">
        <v>0.3</v>
      </c>
      <c r="M165" s="95">
        <v>0.85499999999999998</v>
      </c>
      <c r="N165" s="95">
        <v>0.66499999999999992</v>
      </c>
      <c r="O165" s="95">
        <v>1</v>
      </c>
      <c r="P165" s="95">
        <v>0.85</v>
      </c>
      <c r="Q165" s="95">
        <v>0.6</v>
      </c>
      <c r="R165" s="96">
        <v>13272719</v>
      </c>
      <c r="S165" s="100">
        <v>19347474</v>
      </c>
      <c r="T165" s="97">
        <v>1</v>
      </c>
      <c r="U165" s="98">
        <v>442.81259999999997</v>
      </c>
      <c r="V165" s="98">
        <f>T165*(U165*(1+P165)*1.18)+L165*M165*$V$1</f>
        <v>1500.1799057999999</v>
      </c>
      <c r="W165" s="81">
        <f>T165*(U165*(1+Q165)*1.18)+L165*N165*$W$1</f>
        <v>1117.3251888</v>
      </c>
      <c r="Y165" s="124">
        <f t="shared" ref="Y165:Y170" si="48">L165*M165*O165*$V$1</f>
        <v>533.52</v>
      </c>
      <c r="Z165" s="85">
        <f t="shared" ref="Z165:Z170" si="49">V165-Y165</f>
        <v>966.65990579999993</v>
      </c>
      <c r="AB165" s="85">
        <f t="shared" ref="AB165:AB170" si="50">L165*N165*O165*$W$1</f>
        <v>281.29499999999996</v>
      </c>
      <c r="AC165" s="85">
        <f t="shared" ref="AC165:AC170" si="51">W165-AB165</f>
        <v>836.03018880000002</v>
      </c>
    </row>
    <row r="166" spans="1:29" s="119" customFormat="1" ht="12" thickBot="1">
      <c r="A166" s="139" t="s">
        <v>34</v>
      </c>
      <c r="B166" s="140" t="s">
        <v>2</v>
      </c>
      <c r="C166" s="140" t="s">
        <v>6</v>
      </c>
      <c r="D166" s="140" t="s">
        <v>176</v>
      </c>
      <c r="E166" s="140" t="s">
        <v>169</v>
      </c>
      <c r="F166" s="140" t="s">
        <v>36</v>
      </c>
      <c r="G166" s="140"/>
      <c r="H166" s="140" t="s">
        <v>13</v>
      </c>
      <c r="I166" s="145" t="s">
        <v>17</v>
      </c>
      <c r="J166" s="199" t="s">
        <v>91</v>
      </c>
      <c r="K166" s="94" t="s">
        <v>157</v>
      </c>
      <c r="L166" s="95">
        <v>0.3</v>
      </c>
      <c r="M166" s="95">
        <v>0.95</v>
      </c>
      <c r="N166" s="95">
        <v>0.95</v>
      </c>
      <c r="O166" s="95">
        <v>1</v>
      </c>
      <c r="P166" s="95">
        <v>0.85</v>
      </c>
      <c r="Q166" s="95">
        <v>0.6</v>
      </c>
      <c r="R166" s="100">
        <v>13503677</v>
      </c>
      <c r="S166" s="100">
        <v>19347479</v>
      </c>
      <c r="T166" s="100">
        <v>1</v>
      </c>
      <c r="U166" s="98">
        <v>291.74039999999997</v>
      </c>
      <c r="V166" s="98">
        <f>T166*(U166*(1+P166)*1.18)+L166*M166*$V$1</f>
        <v>1229.6692932000001</v>
      </c>
      <c r="W166" s="81">
        <f>T166*(U166*(1+Q166)*1.18)+L166*N166*$W$1</f>
        <v>952.65587519999985</v>
      </c>
      <c r="Y166" s="124">
        <f t="shared" si="48"/>
        <v>592.79999999999995</v>
      </c>
      <c r="Z166" s="85">
        <f t="shared" si="49"/>
        <v>636.86929320000013</v>
      </c>
      <c r="AB166" s="85">
        <f t="shared" si="50"/>
        <v>401.84999999999997</v>
      </c>
      <c r="AC166" s="85">
        <f t="shared" si="51"/>
        <v>550.80587519999995</v>
      </c>
    </row>
    <row r="167" spans="1:29" s="119" customFormat="1" ht="12" thickBot="1">
      <c r="A167" s="139" t="s">
        <v>34</v>
      </c>
      <c r="B167" s="140" t="s">
        <v>2</v>
      </c>
      <c r="C167" s="140" t="s">
        <v>6</v>
      </c>
      <c r="D167" s="140" t="s">
        <v>176</v>
      </c>
      <c r="E167" s="140" t="s">
        <v>169</v>
      </c>
      <c r="F167" s="140" t="s">
        <v>36</v>
      </c>
      <c r="G167" s="140"/>
      <c r="H167" s="140" t="s">
        <v>13</v>
      </c>
      <c r="I167" s="145" t="s">
        <v>17</v>
      </c>
      <c r="J167" s="199" t="s">
        <v>158</v>
      </c>
      <c r="K167" s="94" t="s">
        <v>159</v>
      </c>
      <c r="L167" s="95">
        <v>0.4</v>
      </c>
      <c r="M167" s="95">
        <v>0.95</v>
      </c>
      <c r="N167" s="95">
        <v>0.95</v>
      </c>
      <c r="O167" s="95">
        <v>1</v>
      </c>
      <c r="P167" s="95">
        <v>0.85</v>
      </c>
      <c r="Q167" s="95">
        <v>0.6</v>
      </c>
      <c r="R167" s="100">
        <v>55576026</v>
      </c>
      <c r="S167" s="100">
        <v>19347370</v>
      </c>
      <c r="T167" s="100">
        <v>4</v>
      </c>
      <c r="U167" s="98">
        <v>324.36</v>
      </c>
      <c r="V167" s="98">
        <f>T167*(U167*(1+P167)*1.18)+L167*M167*$V$1</f>
        <v>3622.7115200000003</v>
      </c>
      <c r="W167" s="81">
        <f>T167*(U167*(1+Q167)*1.18)+L167*N167*$W$1</f>
        <v>2985.36672</v>
      </c>
      <c r="Y167" s="124">
        <f t="shared" si="48"/>
        <v>790.4</v>
      </c>
      <c r="Z167" s="85">
        <f t="shared" si="49"/>
        <v>2832.3115200000002</v>
      </c>
      <c r="AB167" s="85">
        <f t="shared" si="50"/>
        <v>535.79999999999995</v>
      </c>
      <c r="AC167" s="85">
        <f t="shared" si="51"/>
        <v>2449.5667199999998</v>
      </c>
    </row>
    <row r="168" spans="1:29" s="119" customFormat="1" ht="12" thickBot="1">
      <c r="A168" s="139" t="s">
        <v>34</v>
      </c>
      <c r="B168" s="140" t="s">
        <v>2</v>
      </c>
      <c r="C168" s="140" t="s">
        <v>6</v>
      </c>
      <c r="D168" s="140" t="s">
        <v>176</v>
      </c>
      <c r="E168" s="140" t="s">
        <v>169</v>
      </c>
      <c r="F168" s="140" t="s">
        <v>36</v>
      </c>
      <c r="G168" s="140"/>
      <c r="H168" s="140" t="s">
        <v>13</v>
      </c>
      <c r="I168" s="145" t="s">
        <v>17</v>
      </c>
      <c r="J168" s="200" t="s">
        <v>93</v>
      </c>
      <c r="K168" s="184" t="s">
        <v>24</v>
      </c>
      <c r="L168" s="185">
        <v>0.3</v>
      </c>
      <c r="M168" s="185">
        <v>0.95</v>
      </c>
      <c r="N168" s="185">
        <v>0.95</v>
      </c>
      <c r="O168" s="185">
        <v>1</v>
      </c>
      <c r="P168" s="185">
        <v>0.85</v>
      </c>
      <c r="Q168" s="185">
        <v>0.6</v>
      </c>
      <c r="R168" s="186">
        <v>25195107</v>
      </c>
      <c r="S168" s="186">
        <v>19348776</v>
      </c>
      <c r="T168" s="186">
        <v>1</v>
      </c>
      <c r="U168" s="187">
        <v>3397.62</v>
      </c>
      <c r="V168" s="187">
        <f>T168*(U168*(1+P168)*1.18)+L168*M168*$V$1</f>
        <v>8009.8044599999994</v>
      </c>
      <c r="W168" s="188">
        <f>T168*(U168*(1+Q168)*1.18)+L168*N168*$W$1</f>
        <v>6816.55656</v>
      </c>
      <c r="Y168" s="124">
        <f t="shared" si="48"/>
        <v>592.79999999999995</v>
      </c>
      <c r="Z168" s="85">
        <f t="shared" si="49"/>
        <v>7417.0044599999992</v>
      </c>
      <c r="AB168" s="85">
        <f t="shared" si="50"/>
        <v>401.84999999999997</v>
      </c>
      <c r="AC168" s="85">
        <f t="shared" si="51"/>
        <v>6414.7065599999996</v>
      </c>
    </row>
    <row r="169" spans="1:29" s="119" customFormat="1" ht="12" thickBot="1">
      <c r="A169" s="139" t="s">
        <v>34</v>
      </c>
      <c r="B169" s="140" t="s">
        <v>2</v>
      </c>
      <c r="C169" s="140" t="s">
        <v>6</v>
      </c>
      <c r="D169" s="140" t="s">
        <v>176</v>
      </c>
      <c r="E169" s="140" t="s">
        <v>169</v>
      </c>
      <c r="F169" s="140" t="s">
        <v>36</v>
      </c>
      <c r="G169" s="140"/>
      <c r="H169" s="140" t="s">
        <v>13</v>
      </c>
      <c r="I169" s="145" t="s">
        <v>17</v>
      </c>
      <c r="J169" s="195" t="s">
        <v>94</v>
      </c>
      <c r="K169" s="94" t="s">
        <v>25</v>
      </c>
      <c r="L169" s="95">
        <v>1</v>
      </c>
      <c r="M169" s="95">
        <v>0.47499999999999998</v>
      </c>
      <c r="N169" s="95">
        <v>0.52249999999999996</v>
      </c>
      <c r="O169" s="95">
        <v>1</v>
      </c>
      <c r="P169" s="95">
        <v>0.85</v>
      </c>
      <c r="Q169" s="95">
        <v>0.6</v>
      </c>
      <c r="R169" s="100">
        <v>13412272</v>
      </c>
      <c r="S169" s="100">
        <v>19347580</v>
      </c>
      <c r="T169" s="100">
        <v>1</v>
      </c>
      <c r="U169" s="98">
        <v>1006.2606</v>
      </c>
      <c r="V169" s="98">
        <f>T169*(U169*(1+P169)*1.18)+L169*M169*$V$1</f>
        <v>3184.6668897999998</v>
      </c>
      <c r="W169" s="81">
        <f>T169*(U169*(1+Q169)*1.18)+L169*N169*$W$1</f>
        <v>2636.5450127999998</v>
      </c>
      <c r="Y169" s="124">
        <f t="shared" si="48"/>
        <v>988</v>
      </c>
      <c r="Z169" s="85">
        <f t="shared" si="49"/>
        <v>2196.6668897999998</v>
      </c>
      <c r="AB169" s="85">
        <f t="shared" si="50"/>
        <v>736.72499999999991</v>
      </c>
      <c r="AC169" s="85">
        <f t="shared" si="51"/>
        <v>1899.8200127999999</v>
      </c>
    </row>
    <row r="170" spans="1:29" s="119" customFormat="1">
      <c r="A170" s="139" t="s">
        <v>34</v>
      </c>
      <c r="B170" s="140" t="s">
        <v>2</v>
      </c>
      <c r="C170" s="140" t="s">
        <v>6</v>
      </c>
      <c r="D170" s="140" t="s">
        <v>176</v>
      </c>
      <c r="E170" s="140" t="s">
        <v>169</v>
      </c>
      <c r="F170" s="140" t="s">
        <v>36</v>
      </c>
      <c r="G170" s="140"/>
      <c r="H170" s="140" t="s">
        <v>13</v>
      </c>
      <c r="I170" s="145" t="s">
        <v>17</v>
      </c>
      <c r="J170" s="192" t="s">
        <v>95</v>
      </c>
      <c r="K170" s="77" t="s">
        <v>25</v>
      </c>
      <c r="L170" s="78">
        <v>1.3</v>
      </c>
      <c r="M170" s="78">
        <v>0.85499999999999998</v>
      </c>
      <c r="N170" s="78">
        <v>0.71249999999999991</v>
      </c>
      <c r="O170" s="78">
        <v>1</v>
      </c>
      <c r="P170" s="78">
        <v>0.85</v>
      </c>
      <c r="Q170" s="78">
        <v>0.6</v>
      </c>
      <c r="R170" s="79">
        <v>13412272</v>
      </c>
      <c r="S170" s="79">
        <v>19347580</v>
      </c>
      <c r="T170" s="79">
        <v>1</v>
      </c>
      <c r="U170" s="80">
        <v>1006.2606</v>
      </c>
      <c r="V170" s="80">
        <f>T170*(U170*(1+P170)*1.18)+T171*(U171*(1+P171)*1.18)+L170*M170*$V$1</f>
        <v>10006.344029399999</v>
      </c>
      <c r="W170" s="102">
        <f>T170*(U170*(1+Q170)*1.18)+T171*(U171*(1+Q171)*1.18)+L170*N170*$W$1</f>
        <v>7960.6494984000001</v>
      </c>
      <c r="Y170" s="124">
        <f t="shared" si="48"/>
        <v>2311.92</v>
      </c>
      <c r="Z170" s="85">
        <f t="shared" si="49"/>
        <v>7694.4240293999992</v>
      </c>
      <c r="AB170" s="85">
        <f t="shared" si="50"/>
        <v>1306.0124999999998</v>
      </c>
      <c r="AC170" s="85">
        <f t="shared" si="51"/>
        <v>6654.6369984000003</v>
      </c>
    </row>
    <row r="171" spans="1:29" s="119" customFormat="1" ht="12" thickBot="1">
      <c r="A171" s="139" t="s">
        <v>34</v>
      </c>
      <c r="B171" s="140" t="s">
        <v>2</v>
      </c>
      <c r="C171" s="140" t="s">
        <v>6</v>
      </c>
      <c r="D171" s="140" t="s">
        <v>176</v>
      </c>
      <c r="E171" s="140" t="s">
        <v>169</v>
      </c>
      <c r="F171" s="140" t="s">
        <v>36</v>
      </c>
      <c r="G171" s="140"/>
      <c r="H171" s="140" t="s">
        <v>13</v>
      </c>
      <c r="I171" s="145" t="s">
        <v>17</v>
      </c>
      <c r="J171" s="193" t="s">
        <v>95</v>
      </c>
      <c r="K171" s="3" t="s">
        <v>26</v>
      </c>
      <c r="L171" s="84"/>
      <c r="M171" s="84"/>
      <c r="N171" s="84"/>
      <c r="O171" s="84"/>
      <c r="P171" s="84">
        <v>0.85</v>
      </c>
      <c r="Q171" s="84">
        <v>0.6</v>
      </c>
      <c r="R171" s="82">
        <v>13502044</v>
      </c>
      <c r="S171" s="82">
        <v>19347593</v>
      </c>
      <c r="T171" s="82">
        <v>2</v>
      </c>
      <c r="U171" s="85">
        <v>1259.2206000000001</v>
      </c>
      <c r="V171" s="85"/>
      <c r="W171" s="86"/>
      <c r="Y171" s="85"/>
      <c r="Z171" s="85"/>
      <c r="AB171" s="85"/>
      <c r="AC171" s="85"/>
    </row>
    <row r="172" spans="1:29" s="119" customFormat="1" ht="12.75" thickBot="1">
      <c r="A172" s="139" t="s">
        <v>34</v>
      </c>
      <c r="B172" s="140" t="s">
        <v>2</v>
      </c>
      <c r="C172" s="140" t="s">
        <v>6</v>
      </c>
      <c r="D172" s="140" t="s">
        <v>176</v>
      </c>
      <c r="E172" s="140" t="s">
        <v>169</v>
      </c>
      <c r="F172" s="140" t="s">
        <v>36</v>
      </c>
      <c r="G172" s="140"/>
      <c r="H172" s="140" t="s">
        <v>13</v>
      </c>
      <c r="I172" s="145" t="s">
        <v>17</v>
      </c>
      <c r="J172" s="194" t="s">
        <v>95</v>
      </c>
      <c r="K172" s="88" t="s">
        <v>27</v>
      </c>
      <c r="L172" s="89"/>
      <c r="M172" s="89"/>
      <c r="N172" s="89"/>
      <c r="O172" s="89"/>
      <c r="P172" s="89">
        <v>0.85</v>
      </c>
      <c r="Q172" s="89">
        <v>0.6</v>
      </c>
      <c r="R172" s="90"/>
      <c r="S172" s="214">
        <v>19373904</v>
      </c>
      <c r="T172" s="79">
        <v>1</v>
      </c>
      <c r="U172" s="91">
        <v>3524.7018000000003</v>
      </c>
      <c r="V172" s="91"/>
      <c r="W172" s="92"/>
      <c r="Y172" s="85"/>
      <c r="Z172" s="85"/>
      <c r="AB172" s="85"/>
      <c r="AC172" s="85"/>
    </row>
    <row r="173" spans="1:29" s="119" customFormat="1" ht="12" thickBot="1">
      <c r="A173" s="139" t="s">
        <v>34</v>
      </c>
      <c r="B173" s="140" t="s">
        <v>2</v>
      </c>
      <c r="C173" s="140" t="s">
        <v>6</v>
      </c>
      <c r="D173" s="140" t="s">
        <v>176</v>
      </c>
      <c r="E173" s="140" t="s">
        <v>169</v>
      </c>
      <c r="F173" s="140" t="s">
        <v>36</v>
      </c>
      <c r="G173" s="140"/>
      <c r="H173" s="140" t="s">
        <v>13</v>
      </c>
      <c r="I173" s="145" t="s">
        <v>17</v>
      </c>
      <c r="J173" s="195" t="s">
        <v>96</v>
      </c>
      <c r="K173" s="94" t="s">
        <v>28</v>
      </c>
      <c r="L173" s="95">
        <v>0.89999999999999991</v>
      </c>
      <c r="M173" s="95">
        <v>0.57950000000000002</v>
      </c>
      <c r="N173" s="95">
        <v>0.61749999999999994</v>
      </c>
      <c r="O173" s="95">
        <v>1</v>
      </c>
      <c r="P173" s="95">
        <v>0.85</v>
      </c>
      <c r="Q173" s="95">
        <v>0.6</v>
      </c>
      <c r="R173" s="100">
        <v>13411380</v>
      </c>
      <c r="S173" s="100">
        <v>19347579</v>
      </c>
      <c r="T173" s="100">
        <v>1</v>
      </c>
      <c r="U173" s="98">
        <v>944.9688000000001</v>
      </c>
      <c r="V173" s="98">
        <f>T173*(U173*(1+P173)*1.18)+L173*M173*$V$1</f>
        <v>3147.6908904000002</v>
      </c>
      <c r="W173" s="81">
        <f>T173*(U173*(1+Q173)*1.18)+L173*N173*$W$1</f>
        <v>2567.7085944</v>
      </c>
      <c r="Y173" s="124">
        <f t="shared" ref="Y173:Y174" si="52">L173*M173*O173*$V$1</f>
        <v>1084.8239999999998</v>
      </c>
      <c r="Z173" s="85">
        <f t="shared" ref="Z173:Z174" si="53">V173-Y173</f>
        <v>2062.8668904000006</v>
      </c>
      <c r="AB173" s="85">
        <f t="shared" ref="AB173:AB174" si="54">L173*N173*O173*$W$1</f>
        <v>783.60749999999985</v>
      </c>
      <c r="AC173" s="85">
        <f t="shared" ref="AC173:AC174" si="55">W173-AB173</f>
        <v>1784.1010944000002</v>
      </c>
    </row>
    <row r="174" spans="1:29" s="119" customFormat="1">
      <c r="A174" s="139" t="s">
        <v>34</v>
      </c>
      <c r="B174" s="140" t="s">
        <v>2</v>
      </c>
      <c r="C174" s="140" t="s">
        <v>6</v>
      </c>
      <c r="D174" s="140" t="s">
        <v>176</v>
      </c>
      <c r="E174" s="140" t="s">
        <v>169</v>
      </c>
      <c r="F174" s="140" t="s">
        <v>36</v>
      </c>
      <c r="G174" s="140"/>
      <c r="H174" s="140" t="s">
        <v>13</v>
      </c>
      <c r="I174" s="145" t="s">
        <v>17</v>
      </c>
      <c r="J174" s="192" t="s">
        <v>97</v>
      </c>
      <c r="K174" s="77" t="s">
        <v>28</v>
      </c>
      <c r="L174" s="78">
        <v>1.2</v>
      </c>
      <c r="M174" s="78">
        <v>0.8929999999999999</v>
      </c>
      <c r="N174" s="78">
        <v>0.76</v>
      </c>
      <c r="O174" s="78">
        <v>1</v>
      </c>
      <c r="P174" s="78">
        <v>0.85</v>
      </c>
      <c r="Q174" s="78">
        <v>0.6</v>
      </c>
      <c r="R174" s="79">
        <v>13411380</v>
      </c>
      <c r="S174" s="79">
        <v>19347579</v>
      </c>
      <c r="T174" s="79">
        <v>1</v>
      </c>
      <c r="U174" s="80">
        <v>944.9688000000001</v>
      </c>
      <c r="V174" s="80">
        <f>T174*(U174*(1+P174)*1.18)+T175*(U175*(1+P175)*1.18)+L174*M174*$V$1</f>
        <v>8398.0676628000001</v>
      </c>
      <c r="W174" s="102">
        <f>T174*(U174*(1+Q174)*1.18)+T175*(U175*(1+Q175)*1.18)+L174*N174*$W$1</f>
        <v>6621.3921408000006</v>
      </c>
      <c r="Y174" s="124">
        <f t="shared" si="52"/>
        <v>2228.9279999999999</v>
      </c>
      <c r="Z174" s="85">
        <f t="shared" si="53"/>
        <v>6169.1396628000002</v>
      </c>
      <c r="AB174" s="85">
        <f t="shared" si="54"/>
        <v>1285.9199999999998</v>
      </c>
      <c r="AC174" s="85">
        <f t="shared" si="55"/>
        <v>5335.4721408000005</v>
      </c>
    </row>
    <row r="175" spans="1:29" s="119" customFormat="1">
      <c r="A175" s="139" t="s">
        <v>34</v>
      </c>
      <c r="B175" s="140" t="s">
        <v>2</v>
      </c>
      <c r="C175" s="140" t="s">
        <v>6</v>
      </c>
      <c r="D175" s="140" t="s">
        <v>176</v>
      </c>
      <c r="E175" s="140" t="s">
        <v>169</v>
      </c>
      <c r="F175" s="140" t="s">
        <v>36</v>
      </c>
      <c r="G175" s="140"/>
      <c r="H175" s="140" t="s">
        <v>13</v>
      </c>
      <c r="I175" s="145" t="s">
        <v>17</v>
      </c>
      <c r="J175" s="193" t="s">
        <v>97</v>
      </c>
      <c r="K175" s="3" t="s">
        <v>29</v>
      </c>
      <c r="L175" s="84"/>
      <c r="M175" s="84"/>
      <c r="N175" s="84"/>
      <c r="O175" s="84"/>
      <c r="P175" s="84">
        <v>0.85</v>
      </c>
      <c r="Q175" s="84">
        <v>0.6</v>
      </c>
      <c r="R175" s="82">
        <v>13502134</v>
      </c>
      <c r="S175" s="82">
        <v>19347598</v>
      </c>
      <c r="T175" s="82">
        <v>2</v>
      </c>
      <c r="U175" s="85">
        <v>940.51140000000009</v>
      </c>
      <c r="V175" s="85"/>
      <c r="W175" s="86"/>
      <c r="Y175" s="85"/>
      <c r="Z175" s="85"/>
      <c r="AB175" s="85"/>
      <c r="AC175" s="85"/>
    </row>
    <row r="176" spans="1:29" s="119" customFormat="1" ht="12.75" thickBot="1">
      <c r="A176" s="139" t="s">
        <v>34</v>
      </c>
      <c r="B176" s="140" t="s">
        <v>2</v>
      </c>
      <c r="C176" s="140" t="s">
        <v>6</v>
      </c>
      <c r="D176" s="140" t="s">
        <v>176</v>
      </c>
      <c r="E176" s="140" t="s">
        <v>169</v>
      </c>
      <c r="F176" s="140" t="s">
        <v>36</v>
      </c>
      <c r="G176" s="140"/>
      <c r="H176" s="140" t="s">
        <v>13</v>
      </c>
      <c r="I176" s="145" t="s">
        <v>17</v>
      </c>
      <c r="J176" s="194" t="s">
        <v>97</v>
      </c>
      <c r="K176" s="88" t="s">
        <v>31</v>
      </c>
      <c r="L176" s="89"/>
      <c r="M176" s="89"/>
      <c r="N176" s="89"/>
      <c r="O176" s="89"/>
      <c r="P176" s="89">
        <v>0.85</v>
      </c>
      <c r="Q176" s="89">
        <v>0.6</v>
      </c>
      <c r="R176" s="90"/>
      <c r="S176" s="214">
        <v>19373910</v>
      </c>
      <c r="T176" s="90">
        <v>1</v>
      </c>
      <c r="U176" s="91">
        <v>2825.9915999999998</v>
      </c>
      <c r="V176" s="91"/>
      <c r="W176" s="92"/>
      <c r="Y176" s="85"/>
      <c r="Z176" s="85"/>
      <c r="AB176" s="85"/>
      <c r="AC176" s="85"/>
    </row>
    <row r="177" spans="1:29" s="119" customFormat="1">
      <c r="A177" s="139" t="s">
        <v>34</v>
      </c>
      <c r="B177" s="140" t="s">
        <v>2</v>
      </c>
      <c r="C177" s="140" t="s">
        <v>6</v>
      </c>
      <c r="D177" s="140" t="s">
        <v>176</v>
      </c>
      <c r="E177" s="140" t="s">
        <v>169</v>
      </c>
      <c r="F177" s="140" t="s">
        <v>36</v>
      </c>
      <c r="G177" s="140"/>
      <c r="H177" s="140" t="s">
        <v>13</v>
      </c>
      <c r="I177" s="145" t="s">
        <v>17</v>
      </c>
      <c r="J177" s="192" t="s">
        <v>98</v>
      </c>
      <c r="K177" s="77" t="s">
        <v>160</v>
      </c>
      <c r="L177" s="78">
        <v>1</v>
      </c>
      <c r="M177" s="78">
        <v>1.2825</v>
      </c>
      <c r="N177" s="78">
        <v>1.0449999999999999</v>
      </c>
      <c r="O177" s="78">
        <v>1</v>
      </c>
      <c r="P177" s="78">
        <v>0.85</v>
      </c>
      <c r="Q177" s="78">
        <v>0.6</v>
      </c>
      <c r="R177" s="79">
        <v>13412719</v>
      </c>
      <c r="S177" s="79">
        <v>19347927</v>
      </c>
      <c r="T177" s="79">
        <v>1</v>
      </c>
      <c r="U177" s="80">
        <v>1755.1548</v>
      </c>
      <c r="V177" s="80">
        <f>T177*(U177*(1+P177)*1.18)+L177*M177*$V$1</f>
        <v>6499.1029283999997</v>
      </c>
      <c r="W177" s="102">
        <f>T177*(U177*(1+Q177)*1.18)+L177*N177*$W$1</f>
        <v>4787.1822623999997</v>
      </c>
      <c r="Y177" s="124">
        <f>L177*M177*O177*$V$1</f>
        <v>2667.6</v>
      </c>
      <c r="Z177" s="85">
        <f>V177-Y177</f>
        <v>3831.5029283999997</v>
      </c>
      <c r="AB177" s="85">
        <f>L177*N177*O177*$W$1</f>
        <v>1473.4499999999998</v>
      </c>
      <c r="AC177" s="85">
        <f>W177-AB177</f>
        <v>3313.7322623999999</v>
      </c>
    </row>
    <row r="178" spans="1:29" s="119" customFormat="1" ht="12" thickBot="1">
      <c r="A178" s="139" t="s">
        <v>34</v>
      </c>
      <c r="B178" s="140" t="s">
        <v>2</v>
      </c>
      <c r="C178" s="140" t="s">
        <v>6</v>
      </c>
      <c r="D178" s="140" t="s">
        <v>176</v>
      </c>
      <c r="E178" s="140" t="s">
        <v>169</v>
      </c>
      <c r="F178" s="140" t="s">
        <v>36</v>
      </c>
      <c r="G178" s="140"/>
      <c r="H178" s="140" t="s">
        <v>13</v>
      </c>
      <c r="I178" s="145" t="s">
        <v>17</v>
      </c>
      <c r="J178" s="194" t="s">
        <v>98</v>
      </c>
      <c r="K178" s="88" t="s">
        <v>161</v>
      </c>
      <c r="L178" s="89"/>
      <c r="M178" s="89"/>
      <c r="N178" s="89"/>
      <c r="O178" s="89"/>
      <c r="P178" s="89">
        <v>0.85</v>
      </c>
      <c r="Q178" s="89">
        <v>0.6</v>
      </c>
      <c r="R178" s="90">
        <v>13412718</v>
      </c>
      <c r="S178" s="90">
        <v>19347926</v>
      </c>
      <c r="T178" s="90">
        <v>1</v>
      </c>
      <c r="U178" s="91">
        <v>1755.1548</v>
      </c>
      <c r="V178" s="91"/>
      <c r="W178" s="92"/>
      <c r="Y178" s="85"/>
      <c r="Z178" s="85"/>
      <c r="AB178" s="85"/>
      <c r="AC178" s="85"/>
    </row>
    <row r="179" spans="1:29" s="119" customFormat="1">
      <c r="A179" s="139" t="s">
        <v>34</v>
      </c>
      <c r="B179" s="140" t="s">
        <v>2</v>
      </c>
      <c r="C179" s="140" t="s">
        <v>6</v>
      </c>
      <c r="D179" s="140" t="s">
        <v>176</v>
      </c>
      <c r="E179" s="140" t="s">
        <v>169</v>
      </c>
      <c r="F179" s="140" t="s">
        <v>36</v>
      </c>
      <c r="G179" s="140"/>
      <c r="H179" s="140" t="s">
        <v>13</v>
      </c>
      <c r="I179" s="145" t="s">
        <v>17</v>
      </c>
      <c r="J179" s="192" t="s">
        <v>32</v>
      </c>
      <c r="K179" s="77" t="s">
        <v>162</v>
      </c>
      <c r="L179" s="78">
        <v>1</v>
      </c>
      <c r="M179" s="78">
        <v>1.2825</v>
      </c>
      <c r="N179" s="78">
        <v>1.0449999999999999</v>
      </c>
      <c r="O179" s="78">
        <v>1</v>
      </c>
      <c r="P179" s="78">
        <v>0.85</v>
      </c>
      <c r="Q179" s="78">
        <v>0.6</v>
      </c>
      <c r="R179" s="79" t="s">
        <v>172</v>
      </c>
      <c r="S179" s="79" t="s">
        <v>235</v>
      </c>
      <c r="T179" s="79">
        <v>1</v>
      </c>
      <c r="U179" s="105">
        <v>1755.1548</v>
      </c>
      <c r="V179" s="80">
        <f>T179*(U179*(1+P179)*1.18)+L179*M179*$V$1+T181*(U181*(1+P181)*1.18)</f>
        <v>8106.7514484000003</v>
      </c>
      <c r="W179" s="102">
        <f>T179*(U179*(1+Q179)*1.18)+L179*N179*$V$1+T181*(U181*(1+Q181)*1.18)</f>
        <v>6877.7309824000004</v>
      </c>
      <c r="X179" s="119">
        <v>19347927</v>
      </c>
      <c r="Y179" s="124">
        <f>L179*M179*O179*$V$1</f>
        <v>2667.6</v>
      </c>
      <c r="Z179" s="85">
        <f>V179-Y179</f>
        <v>5439.1514483999999</v>
      </c>
      <c r="AB179" s="85">
        <f>L179*N179*O179*$W$1</f>
        <v>1473.4499999999998</v>
      </c>
      <c r="AC179" s="85">
        <f>W179-AB179</f>
        <v>5404.2809824000005</v>
      </c>
    </row>
    <row r="180" spans="1:29" s="119" customFormat="1">
      <c r="A180" s="139" t="s">
        <v>34</v>
      </c>
      <c r="B180" s="140" t="s">
        <v>2</v>
      </c>
      <c r="C180" s="140" t="s">
        <v>6</v>
      </c>
      <c r="D180" s="140" t="s">
        <v>176</v>
      </c>
      <c r="E180" s="140" t="s">
        <v>169</v>
      </c>
      <c r="F180" s="140" t="s">
        <v>36</v>
      </c>
      <c r="G180" s="140"/>
      <c r="H180" s="140" t="s">
        <v>13</v>
      </c>
      <c r="I180" s="145" t="s">
        <v>17</v>
      </c>
      <c r="J180" s="193" t="s">
        <v>32</v>
      </c>
      <c r="K180" s="3" t="s">
        <v>163</v>
      </c>
      <c r="L180" s="84"/>
      <c r="M180" s="84"/>
      <c r="N180" s="84"/>
      <c r="O180" s="84"/>
      <c r="P180" s="84">
        <v>0.85</v>
      </c>
      <c r="Q180" s="84">
        <v>0.6</v>
      </c>
      <c r="R180" s="82">
        <v>13505131</v>
      </c>
      <c r="S180" s="82">
        <v>19347677</v>
      </c>
      <c r="T180" s="82">
        <v>1</v>
      </c>
      <c r="U180" s="85">
        <v>736.44</v>
      </c>
      <c r="V180" s="85"/>
      <c r="W180" s="86"/>
      <c r="Y180" s="85"/>
      <c r="Z180" s="85"/>
      <c r="AB180" s="85"/>
      <c r="AC180" s="85"/>
    </row>
    <row r="181" spans="1:29" s="119" customFormat="1" ht="12" thickBot="1">
      <c r="A181" s="139" t="s">
        <v>34</v>
      </c>
      <c r="B181" s="140" t="s">
        <v>2</v>
      </c>
      <c r="C181" s="140" t="s">
        <v>6</v>
      </c>
      <c r="D181" s="140" t="s">
        <v>176</v>
      </c>
      <c r="E181" s="140" t="s">
        <v>169</v>
      </c>
      <c r="F181" s="140" t="s">
        <v>36</v>
      </c>
      <c r="G181" s="140"/>
      <c r="H181" s="140" t="s">
        <v>13</v>
      </c>
      <c r="I181" s="145" t="s">
        <v>17</v>
      </c>
      <c r="J181" s="194" t="s">
        <v>32</v>
      </c>
      <c r="K181" s="88" t="s">
        <v>164</v>
      </c>
      <c r="L181" s="89"/>
      <c r="M181" s="89"/>
      <c r="N181" s="89"/>
      <c r="O181" s="89"/>
      <c r="P181" s="89">
        <v>0.85</v>
      </c>
      <c r="Q181" s="89">
        <v>0.6</v>
      </c>
      <c r="R181" s="90">
        <v>13505131</v>
      </c>
      <c r="S181" s="90">
        <v>19347677</v>
      </c>
      <c r="T181" s="90">
        <v>1</v>
      </c>
      <c r="U181" s="91">
        <v>736.44</v>
      </c>
      <c r="V181" s="91"/>
      <c r="W181" s="92"/>
      <c r="Y181" s="85"/>
      <c r="Z181" s="85"/>
      <c r="AB181" s="85"/>
      <c r="AC181" s="85"/>
    </row>
    <row r="182" spans="1:29" s="119" customFormat="1">
      <c r="A182" s="139" t="s">
        <v>34</v>
      </c>
      <c r="B182" s="140" t="s">
        <v>2</v>
      </c>
      <c r="C182" s="140" t="s">
        <v>6</v>
      </c>
      <c r="D182" s="140" t="s">
        <v>176</v>
      </c>
      <c r="E182" s="140" t="s">
        <v>169</v>
      </c>
      <c r="F182" s="140" t="s">
        <v>36</v>
      </c>
      <c r="G182" s="140"/>
      <c r="H182" s="140" t="s">
        <v>13</v>
      </c>
      <c r="I182" s="145" t="s">
        <v>17</v>
      </c>
      <c r="J182" s="192" t="s">
        <v>99</v>
      </c>
      <c r="K182" s="77" t="s">
        <v>165</v>
      </c>
      <c r="L182" s="78">
        <v>0.60000000000000009</v>
      </c>
      <c r="M182" s="78">
        <v>0.95</v>
      </c>
      <c r="N182" s="78">
        <v>0.95</v>
      </c>
      <c r="O182" s="78">
        <v>1</v>
      </c>
      <c r="P182" s="78">
        <v>0.85</v>
      </c>
      <c r="Q182" s="78">
        <v>0.6</v>
      </c>
      <c r="R182" s="79">
        <v>13412146</v>
      </c>
      <c r="S182" s="79">
        <v>19347923</v>
      </c>
      <c r="T182" s="79">
        <v>1</v>
      </c>
      <c r="U182" s="80">
        <v>925.49700000000007</v>
      </c>
      <c r="V182" s="80">
        <f>T182*(U182*(1+P182)*1.18)+L182*M182*$V$1</f>
        <v>3205.9599510000007</v>
      </c>
      <c r="W182" s="102">
        <f>T182*(U182*(1+Q182)*1.18)+L182*N182*$W$1</f>
        <v>2551.0383360000005</v>
      </c>
      <c r="Y182" s="124">
        <f>L182*M182*O182*$V$1</f>
        <v>1185.6000000000001</v>
      </c>
      <c r="Z182" s="85">
        <f>V182-Y182</f>
        <v>2020.3599510000006</v>
      </c>
      <c r="AB182" s="85">
        <f>L182*N182*O182*$W$1</f>
        <v>803.7</v>
      </c>
      <c r="AC182" s="85">
        <f>W182-AB182</f>
        <v>1747.3383360000005</v>
      </c>
    </row>
    <row r="183" spans="1:29" s="119" customFormat="1" ht="12" thickBot="1">
      <c r="A183" s="139" t="s">
        <v>34</v>
      </c>
      <c r="B183" s="140" t="s">
        <v>2</v>
      </c>
      <c r="C183" s="140" t="s">
        <v>6</v>
      </c>
      <c r="D183" s="140" t="s">
        <v>176</v>
      </c>
      <c r="E183" s="140" t="s">
        <v>169</v>
      </c>
      <c r="F183" s="140" t="s">
        <v>36</v>
      </c>
      <c r="G183" s="140"/>
      <c r="H183" s="140" t="s">
        <v>13</v>
      </c>
      <c r="I183" s="145" t="s">
        <v>17</v>
      </c>
      <c r="J183" s="194" t="s">
        <v>99</v>
      </c>
      <c r="K183" s="88" t="s">
        <v>166</v>
      </c>
      <c r="L183" s="89"/>
      <c r="M183" s="89"/>
      <c r="N183" s="89"/>
      <c r="O183" s="89"/>
      <c r="P183" s="89">
        <v>0.85</v>
      </c>
      <c r="Q183" s="89">
        <v>0.6</v>
      </c>
      <c r="R183" s="90">
        <v>13412146</v>
      </c>
      <c r="S183" s="90">
        <v>19347923</v>
      </c>
      <c r="T183" s="90">
        <v>1</v>
      </c>
      <c r="U183" s="91">
        <v>925.49700000000007</v>
      </c>
      <c r="V183" s="91"/>
      <c r="W183" s="92"/>
      <c r="Y183" s="85"/>
      <c r="Z183" s="85"/>
      <c r="AB183" s="85"/>
      <c r="AC183" s="85"/>
    </row>
    <row r="184" spans="1:29" s="119" customFormat="1" ht="12" thickBot="1">
      <c r="A184" s="139" t="s">
        <v>34</v>
      </c>
      <c r="B184" s="140" t="s">
        <v>2</v>
      </c>
      <c r="C184" s="140" t="s">
        <v>6</v>
      </c>
      <c r="D184" s="140" t="s">
        <v>176</v>
      </c>
      <c r="E184" s="140" t="s">
        <v>169</v>
      </c>
      <c r="F184" s="140" t="s">
        <v>36</v>
      </c>
      <c r="G184" s="140"/>
      <c r="H184" s="140" t="s">
        <v>13</v>
      </c>
      <c r="I184" s="145" t="s">
        <v>17</v>
      </c>
      <c r="J184" s="195" t="s">
        <v>92</v>
      </c>
      <c r="K184" s="94" t="s">
        <v>167</v>
      </c>
      <c r="L184" s="95">
        <v>2</v>
      </c>
      <c r="M184" s="95">
        <v>1.4249999999999998</v>
      </c>
      <c r="N184" s="95">
        <v>1.8049999999999999</v>
      </c>
      <c r="O184" s="95">
        <v>1</v>
      </c>
      <c r="P184" s="95">
        <v>0.85</v>
      </c>
      <c r="Q184" s="95">
        <v>0.6</v>
      </c>
      <c r="R184" s="100" t="s">
        <v>180</v>
      </c>
      <c r="S184" s="152" t="s">
        <v>180</v>
      </c>
      <c r="T184" s="100"/>
      <c r="U184" s="106"/>
      <c r="V184" s="106"/>
      <c r="W184" s="81"/>
      <c r="Y184" s="85"/>
      <c r="Z184" s="85"/>
      <c r="AB184" s="85"/>
      <c r="AC184" s="85"/>
    </row>
    <row r="185" spans="1:29" s="119" customFormat="1">
      <c r="A185" s="209" t="s">
        <v>34</v>
      </c>
      <c r="B185" s="181" t="s">
        <v>4</v>
      </c>
      <c r="C185" s="181" t="s">
        <v>112</v>
      </c>
      <c r="D185" s="181" t="s">
        <v>37</v>
      </c>
      <c r="E185" s="181" t="s">
        <v>168</v>
      </c>
      <c r="F185" s="181" t="s">
        <v>36</v>
      </c>
      <c r="G185" s="181"/>
      <c r="H185" s="181" t="s">
        <v>14</v>
      </c>
      <c r="I185" s="210" t="s">
        <v>17</v>
      </c>
      <c r="J185" s="196" t="s">
        <v>89</v>
      </c>
      <c r="K185" s="133" t="s">
        <v>20</v>
      </c>
      <c r="L185" s="134">
        <v>0.4</v>
      </c>
      <c r="M185" s="134">
        <v>0.95</v>
      </c>
      <c r="N185" s="134">
        <v>0.85499999999999998</v>
      </c>
      <c r="O185" s="134">
        <v>1</v>
      </c>
      <c r="P185" s="134">
        <v>0.88</v>
      </c>
      <c r="Q185" s="134">
        <f>P185</f>
        <v>0.88</v>
      </c>
      <c r="R185" s="135">
        <v>95599912</v>
      </c>
      <c r="S185" s="157" t="s">
        <v>19</v>
      </c>
      <c r="T185" s="135">
        <v>4.5</v>
      </c>
      <c r="U185" s="136">
        <v>275.43059999999997</v>
      </c>
      <c r="V185" s="136">
        <f>U185*(1+P185)*T185*1.18+((U186+U187)*(1+P186))*1.18+L185*M185*$V$1</f>
        <v>3983.4301992799992</v>
      </c>
      <c r="W185" s="137">
        <f>U185*(1+Q185)*T185*1.18+((U186+U187)*(1+Q186))*1.18+L185*N185*$W$1</f>
        <v>3615.3229552799994</v>
      </c>
      <c r="Y185" s="124">
        <f>L185*M185*O185*$V$1</f>
        <v>790.4</v>
      </c>
      <c r="Z185" s="85">
        <f>V185-Y185</f>
        <v>3193.0301992799991</v>
      </c>
      <c r="AB185" s="85">
        <f>L185*N185*O185*$W$1</f>
        <v>482.22</v>
      </c>
      <c r="AC185" s="85">
        <f>W185-AB185</f>
        <v>3133.1029552799992</v>
      </c>
    </row>
    <row r="186" spans="1:29" s="119" customFormat="1">
      <c r="A186" s="139" t="s">
        <v>34</v>
      </c>
      <c r="B186" s="140" t="s">
        <v>4</v>
      </c>
      <c r="C186" s="140" t="s">
        <v>112</v>
      </c>
      <c r="D186" s="140" t="s">
        <v>37</v>
      </c>
      <c r="E186" s="140" t="s">
        <v>168</v>
      </c>
      <c r="F186" s="140" t="s">
        <v>36</v>
      </c>
      <c r="G186" s="140"/>
      <c r="H186" s="140" t="s">
        <v>14</v>
      </c>
      <c r="I186" s="145" t="s">
        <v>17</v>
      </c>
      <c r="J186" s="197" t="s">
        <v>89</v>
      </c>
      <c r="K186" s="3" t="s">
        <v>21</v>
      </c>
      <c r="L186" s="84"/>
      <c r="M186" s="84"/>
      <c r="N186" s="84"/>
      <c r="O186" s="84"/>
      <c r="P186" s="84">
        <v>0.85</v>
      </c>
      <c r="Q186" s="84">
        <v>0.6</v>
      </c>
      <c r="R186" s="82">
        <v>93185674</v>
      </c>
      <c r="S186" s="82">
        <v>19347492</v>
      </c>
      <c r="T186" s="82">
        <v>1</v>
      </c>
      <c r="U186" s="85">
        <v>162.86339999999998</v>
      </c>
      <c r="V186" s="85"/>
      <c r="W186" s="86"/>
      <c r="Y186" s="85"/>
      <c r="Z186" s="85"/>
      <c r="AB186" s="85"/>
      <c r="AC186" s="85"/>
    </row>
    <row r="187" spans="1:29" s="119" customFormat="1" ht="12" thickBot="1">
      <c r="A187" s="139" t="s">
        <v>34</v>
      </c>
      <c r="B187" s="140" t="s">
        <v>4</v>
      </c>
      <c r="C187" s="140" t="s">
        <v>112</v>
      </c>
      <c r="D187" s="140" t="s">
        <v>37</v>
      </c>
      <c r="E187" s="140" t="s">
        <v>168</v>
      </c>
      <c r="F187" s="140" t="s">
        <v>36</v>
      </c>
      <c r="G187" s="140"/>
      <c r="H187" s="140" t="s">
        <v>14</v>
      </c>
      <c r="I187" s="145" t="s">
        <v>17</v>
      </c>
      <c r="J187" s="198" t="s">
        <v>89</v>
      </c>
      <c r="K187" s="88" t="s">
        <v>22</v>
      </c>
      <c r="L187" s="89"/>
      <c r="M187" s="89"/>
      <c r="N187" s="89"/>
      <c r="O187" s="89"/>
      <c r="P187" s="89">
        <v>0.85</v>
      </c>
      <c r="Q187" s="89">
        <v>0.6</v>
      </c>
      <c r="R187" s="90">
        <v>90528145</v>
      </c>
      <c r="S187" s="156" t="s">
        <v>19</v>
      </c>
      <c r="T187" s="90">
        <v>1</v>
      </c>
      <c r="U187" s="91">
        <v>40.279800000000002</v>
      </c>
      <c r="V187" s="91"/>
      <c r="W187" s="92"/>
      <c r="Y187" s="85"/>
      <c r="Z187" s="85"/>
      <c r="AB187" s="85"/>
      <c r="AC187" s="85"/>
    </row>
    <row r="188" spans="1:29" s="119" customFormat="1" ht="12" thickBot="1">
      <c r="A188" s="139" t="s">
        <v>34</v>
      </c>
      <c r="B188" s="140" t="s">
        <v>4</v>
      </c>
      <c r="C188" s="140" t="s">
        <v>112</v>
      </c>
      <c r="D188" s="140" t="s">
        <v>37</v>
      </c>
      <c r="E188" s="140" t="s">
        <v>168</v>
      </c>
      <c r="F188" s="140" t="s">
        <v>36</v>
      </c>
      <c r="G188" s="140"/>
      <c r="H188" s="140" t="s">
        <v>14</v>
      </c>
      <c r="I188" s="145" t="s">
        <v>17</v>
      </c>
      <c r="J188" s="195" t="s">
        <v>90</v>
      </c>
      <c r="K188" s="94" t="s">
        <v>23</v>
      </c>
      <c r="L188" s="95">
        <v>0.3</v>
      </c>
      <c r="M188" s="95">
        <v>0.85499999999999998</v>
      </c>
      <c r="N188" s="95">
        <v>0.66499999999999992</v>
      </c>
      <c r="O188" s="95">
        <v>1</v>
      </c>
      <c r="P188" s="95">
        <v>0.85</v>
      </c>
      <c r="Q188" s="95">
        <v>0.6</v>
      </c>
      <c r="R188" s="96">
        <v>13272720</v>
      </c>
      <c r="S188" s="100">
        <v>19347471</v>
      </c>
      <c r="T188" s="97">
        <v>1</v>
      </c>
      <c r="U188" s="98">
        <v>198.49199999999999</v>
      </c>
      <c r="V188" s="98">
        <f>T188*(U188*(1+P188)*1.18)+L188*M188*$V$1</f>
        <v>966.82803599999988</v>
      </c>
      <c r="W188" s="81">
        <f>T188*(U188*(1+Q188)*1.18)+L188*N188*$W$1</f>
        <v>656.04789599999992</v>
      </c>
      <c r="Y188" s="124">
        <f t="shared" ref="Y188:Y193" si="56">L188*M188*O188*$V$1</f>
        <v>533.52</v>
      </c>
      <c r="Z188" s="85">
        <f t="shared" ref="Z188:Z193" si="57">V188-Y188</f>
        <v>433.3080359999999</v>
      </c>
      <c r="AB188" s="85">
        <f t="shared" ref="AB188:AB193" si="58">L188*N188*O188*$W$1</f>
        <v>281.29499999999996</v>
      </c>
      <c r="AC188" s="85">
        <f t="shared" ref="AC188:AC193" si="59">W188-AB188</f>
        <v>374.75289599999996</v>
      </c>
    </row>
    <row r="189" spans="1:29" s="119" customFormat="1" ht="12" thickBot="1">
      <c r="A189" s="139" t="s">
        <v>34</v>
      </c>
      <c r="B189" s="140" t="s">
        <v>4</v>
      </c>
      <c r="C189" s="140" t="s">
        <v>112</v>
      </c>
      <c r="D189" s="140" t="s">
        <v>37</v>
      </c>
      <c r="E189" s="140" t="s">
        <v>168</v>
      </c>
      <c r="F189" s="140" t="s">
        <v>36</v>
      </c>
      <c r="G189" s="140"/>
      <c r="H189" s="140" t="s">
        <v>14</v>
      </c>
      <c r="I189" s="145" t="s">
        <v>17</v>
      </c>
      <c r="J189" s="199" t="s">
        <v>91</v>
      </c>
      <c r="K189" s="94" t="s">
        <v>157</v>
      </c>
      <c r="L189" s="95">
        <v>0.3</v>
      </c>
      <c r="M189" s="95">
        <v>0.95</v>
      </c>
      <c r="N189" s="95">
        <v>0.95</v>
      </c>
      <c r="O189" s="95">
        <v>1</v>
      </c>
      <c r="P189" s="95">
        <v>0.85</v>
      </c>
      <c r="Q189" s="95">
        <v>0.6</v>
      </c>
      <c r="R189" s="100">
        <v>13503675</v>
      </c>
      <c r="S189" s="100">
        <v>19347478</v>
      </c>
      <c r="T189" s="100">
        <v>1</v>
      </c>
      <c r="U189" s="98">
        <v>245.37120000000002</v>
      </c>
      <c r="V189" s="98">
        <f>T189*(U189*(1+P189)*1.18)+L189*M189*$V$1</f>
        <v>1128.4453295999999</v>
      </c>
      <c r="W189" s="81">
        <f>T189*(U189*(1+Q189)*1.18)+L189*N189*$W$1</f>
        <v>865.1108256</v>
      </c>
      <c r="Y189" s="124">
        <f t="shared" si="56"/>
        <v>592.79999999999995</v>
      </c>
      <c r="Z189" s="85">
        <f t="shared" si="57"/>
        <v>535.64532959999997</v>
      </c>
      <c r="AB189" s="85">
        <f t="shared" si="58"/>
        <v>401.84999999999997</v>
      </c>
      <c r="AC189" s="85">
        <f t="shared" si="59"/>
        <v>463.26082560000003</v>
      </c>
    </row>
    <row r="190" spans="1:29" s="119" customFormat="1" ht="12" thickBot="1">
      <c r="A190" s="139" t="s">
        <v>34</v>
      </c>
      <c r="B190" s="140" t="s">
        <v>4</v>
      </c>
      <c r="C190" s="140" t="s">
        <v>112</v>
      </c>
      <c r="D190" s="140" t="s">
        <v>37</v>
      </c>
      <c r="E190" s="140" t="s">
        <v>168</v>
      </c>
      <c r="F190" s="140" t="s">
        <v>36</v>
      </c>
      <c r="G190" s="140"/>
      <c r="H190" s="140" t="s">
        <v>14</v>
      </c>
      <c r="I190" s="145" t="s">
        <v>17</v>
      </c>
      <c r="J190" s="199" t="s">
        <v>158</v>
      </c>
      <c r="K190" s="94" t="s">
        <v>159</v>
      </c>
      <c r="L190" s="95">
        <v>0.4</v>
      </c>
      <c r="M190" s="95">
        <v>0.95</v>
      </c>
      <c r="N190" s="95">
        <v>0.95</v>
      </c>
      <c r="O190" s="95">
        <v>1</v>
      </c>
      <c r="P190" s="95">
        <v>0.85</v>
      </c>
      <c r="Q190" s="95">
        <v>0.6</v>
      </c>
      <c r="R190" s="100">
        <v>25193473</v>
      </c>
      <c r="S190" s="152" t="s">
        <v>180</v>
      </c>
      <c r="T190" s="100">
        <v>4</v>
      </c>
      <c r="U190" s="98">
        <v>244.239</v>
      </c>
      <c r="V190" s="98">
        <f>T190*(U190*(1+P190)*1.18)+L190*M190*$V$1</f>
        <v>2923.0949479999999</v>
      </c>
      <c r="W190" s="81">
        <f>T190*(U190*(1+Q190)*1.18)+L190*N190*$W$1</f>
        <v>2380.2929279999998</v>
      </c>
      <c r="Y190" s="124">
        <f t="shared" si="56"/>
        <v>790.4</v>
      </c>
      <c r="Z190" s="85">
        <f t="shared" si="57"/>
        <v>2132.6949479999998</v>
      </c>
      <c r="AB190" s="85">
        <f t="shared" si="58"/>
        <v>535.79999999999995</v>
      </c>
      <c r="AC190" s="85">
        <f t="shared" si="59"/>
        <v>1844.4929279999999</v>
      </c>
    </row>
    <row r="191" spans="1:29" s="119" customFormat="1" ht="12" thickBot="1">
      <c r="A191" s="139" t="s">
        <v>34</v>
      </c>
      <c r="B191" s="140" t="s">
        <v>4</v>
      </c>
      <c r="C191" s="140" t="s">
        <v>112</v>
      </c>
      <c r="D191" s="140" t="s">
        <v>37</v>
      </c>
      <c r="E191" s="140" t="s">
        <v>168</v>
      </c>
      <c r="F191" s="140" t="s">
        <v>36</v>
      </c>
      <c r="G191" s="140"/>
      <c r="H191" s="140" t="s">
        <v>14</v>
      </c>
      <c r="I191" s="145" t="s">
        <v>17</v>
      </c>
      <c r="J191" s="195" t="s">
        <v>93</v>
      </c>
      <c r="K191" s="94" t="s">
        <v>24</v>
      </c>
      <c r="L191" s="95">
        <v>0.3</v>
      </c>
      <c r="M191" s="95">
        <v>0.95</v>
      </c>
      <c r="N191" s="95">
        <v>0.95</v>
      </c>
      <c r="O191" s="95">
        <v>1</v>
      </c>
      <c r="P191" s="95">
        <v>0.85</v>
      </c>
      <c r="Q191" s="95">
        <v>0.6</v>
      </c>
      <c r="R191" s="100">
        <v>25186687</v>
      </c>
      <c r="S191" s="100">
        <v>19347523</v>
      </c>
      <c r="T191" s="100">
        <v>1</v>
      </c>
      <c r="U191" s="98">
        <v>3871.92</v>
      </c>
      <c r="V191" s="98">
        <f>T191*(U191*(1+P191)*1.18)+L191*M191*$V$1</f>
        <v>9045.2013599999991</v>
      </c>
      <c r="W191" s="81">
        <f>T191*(U191*(1+Q191)*1.18)+L191*N191*$W$1</f>
        <v>7712.03496</v>
      </c>
      <c r="Y191" s="124">
        <f t="shared" si="56"/>
        <v>592.79999999999995</v>
      </c>
      <c r="Z191" s="85">
        <f t="shared" si="57"/>
        <v>8452.4013599999998</v>
      </c>
      <c r="AB191" s="85">
        <f t="shared" si="58"/>
        <v>401.84999999999997</v>
      </c>
      <c r="AC191" s="85">
        <f t="shared" si="59"/>
        <v>7310.1849599999996</v>
      </c>
    </row>
    <row r="192" spans="1:29" s="119" customFormat="1" ht="12" thickBot="1">
      <c r="A192" s="139" t="s">
        <v>34</v>
      </c>
      <c r="B192" s="140" t="s">
        <v>4</v>
      </c>
      <c r="C192" s="140" t="s">
        <v>112</v>
      </c>
      <c r="D192" s="140" t="s">
        <v>37</v>
      </c>
      <c r="E192" s="140" t="s">
        <v>168</v>
      </c>
      <c r="F192" s="140" t="s">
        <v>36</v>
      </c>
      <c r="G192" s="140"/>
      <c r="H192" s="140" t="s">
        <v>14</v>
      </c>
      <c r="I192" s="145" t="s">
        <v>17</v>
      </c>
      <c r="J192" s="195" t="s">
        <v>94</v>
      </c>
      <c r="K192" s="94" t="s">
        <v>25</v>
      </c>
      <c r="L192" s="95">
        <v>1</v>
      </c>
      <c r="M192" s="95">
        <v>0.47499999999999998</v>
      </c>
      <c r="N192" s="95">
        <v>0.52249999999999996</v>
      </c>
      <c r="O192" s="95">
        <v>1</v>
      </c>
      <c r="P192" s="95">
        <v>0.85</v>
      </c>
      <c r="Q192" s="95">
        <v>0.6</v>
      </c>
      <c r="R192" s="100">
        <v>13412272</v>
      </c>
      <c r="S192" s="100">
        <v>19347580</v>
      </c>
      <c r="T192" s="100">
        <v>1</v>
      </c>
      <c r="U192" s="98">
        <v>1006.2606</v>
      </c>
      <c r="V192" s="98">
        <f>T192*(U192*(1+P192)*1.18)+L192*M192*$V$1</f>
        <v>3184.6668897999998</v>
      </c>
      <c r="W192" s="81">
        <f>T192*(U192*(1+Q192)*1.18)+L192*N192*$W$1</f>
        <v>2636.5450127999998</v>
      </c>
      <c r="Y192" s="124">
        <f t="shared" si="56"/>
        <v>988</v>
      </c>
      <c r="Z192" s="85">
        <f t="shared" si="57"/>
        <v>2196.6668897999998</v>
      </c>
      <c r="AB192" s="85">
        <f t="shared" si="58"/>
        <v>736.72499999999991</v>
      </c>
      <c r="AC192" s="85">
        <f t="shared" si="59"/>
        <v>1899.8200127999999</v>
      </c>
    </row>
    <row r="193" spans="1:29" s="119" customFormat="1">
      <c r="A193" s="139" t="s">
        <v>34</v>
      </c>
      <c r="B193" s="140" t="s">
        <v>4</v>
      </c>
      <c r="C193" s="140" t="s">
        <v>112</v>
      </c>
      <c r="D193" s="140" t="s">
        <v>37</v>
      </c>
      <c r="E193" s="140" t="s">
        <v>168</v>
      </c>
      <c r="F193" s="140" t="s">
        <v>36</v>
      </c>
      <c r="G193" s="140"/>
      <c r="H193" s="140" t="s">
        <v>14</v>
      </c>
      <c r="I193" s="145" t="s">
        <v>17</v>
      </c>
      <c r="J193" s="192" t="s">
        <v>95</v>
      </c>
      <c r="K193" s="77" t="s">
        <v>25</v>
      </c>
      <c r="L193" s="78">
        <v>1.3</v>
      </c>
      <c r="M193" s="78">
        <v>0.85499999999999998</v>
      </c>
      <c r="N193" s="78">
        <v>0.71249999999999991</v>
      </c>
      <c r="O193" s="78">
        <v>1</v>
      </c>
      <c r="P193" s="78">
        <v>0.85</v>
      </c>
      <c r="Q193" s="78">
        <v>0.6</v>
      </c>
      <c r="R193" s="79">
        <v>13412272</v>
      </c>
      <c r="S193" s="79">
        <v>19347580</v>
      </c>
      <c r="T193" s="79">
        <v>1</v>
      </c>
      <c r="U193" s="80">
        <v>1006.2606</v>
      </c>
      <c r="V193" s="80">
        <f>T193*(U193*(1+P193)*1.18)+T194*(U194*(1+P194)*1.18)+L193*M193*$V$1</f>
        <v>10006.344029399999</v>
      </c>
      <c r="W193" s="102">
        <f>T193*(U193*(1+Q193)*1.18)+T194*(U194*(1+Q194)*1.18)+L193*N193*$W$1</f>
        <v>7960.6494984000001</v>
      </c>
      <c r="Y193" s="124">
        <f t="shared" si="56"/>
        <v>2311.92</v>
      </c>
      <c r="Z193" s="85">
        <f t="shared" si="57"/>
        <v>7694.4240293999992</v>
      </c>
      <c r="AB193" s="85">
        <f t="shared" si="58"/>
        <v>1306.0124999999998</v>
      </c>
      <c r="AC193" s="85">
        <f t="shared" si="59"/>
        <v>6654.6369984000003</v>
      </c>
    </row>
    <row r="194" spans="1:29" s="119" customFormat="1" ht="12" thickBot="1">
      <c r="A194" s="139" t="s">
        <v>34</v>
      </c>
      <c r="B194" s="140" t="s">
        <v>4</v>
      </c>
      <c r="C194" s="140" t="s">
        <v>112</v>
      </c>
      <c r="D194" s="140" t="s">
        <v>37</v>
      </c>
      <c r="E194" s="140" t="s">
        <v>168</v>
      </c>
      <c r="F194" s="140" t="s">
        <v>36</v>
      </c>
      <c r="G194" s="140"/>
      <c r="H194" s="140" t="s">
        <v>14</v>
      </c>
      <c r="I194" s="145" t="s">
        <v>17</v>
      </c>
      <c r="J194" s="193" t="s">
        <v>95</v>
      </c>
      <c r="K194" s="3" t="s">
        <v>26</v>
      </c>
      <c r="L194" s="84"/>
      <c r="M194" s="84"/>
      <c r="N194" s="84"/>
      <c r="O194" s="84"/>
      <c r="P194" s="84">
        <v>0.85</v>
      </c>
      <c r="Q194" s="84">
        <v>0.6</v>
      </c>
      <c r="R194" s="82">
        <v>13502044</v>
      </c>
      <c r="S194" s="82">
        <v>19347593</v>
      </c>
      <c r="T194" s="82">
        <v>2</v>
      </c>
      <c r="U194" s="85">
        <v>1259.2206000000001</v>
      </c>
      <c r="V194" s="85"/>
      <c r="W194" s="86"/>
      <c r="Y194" s="85"/>
      <c r="Z194" s="85"/>
      <c r="AB194" s="85"/>
      <c r="AC194" s="85"/>
    </row>
    <row r="195" spans="1:29" s="119" customFormat="1" ht="12.75" thickBot="1">
      <c r="A195" s="139" t="s">
        <v>34</v>
      </c>
      <c r="B195" s="140" t="s">
        <v>4</v>
      </c>
      <c r="C195" s="140" t="s">
        <v>112</v>
      </c>
      <c r="D195" s="140" t="s">
        <v>37</v>
      </c>
      <c r="E195" s="140" t="s">
        <v>168</v>
      </c>
      <c r="F195" s="140" t="s">
        <v>36</v>
      </c>
      <c r="G195" s="140"/>
      <c r="H195" s="140" t="s">
        <v>14</v>
      </c>
      <c r="I195" s="145" t="s">
        <v>17</v>
      </c>
      <c r="J195" s="194" t="s">
        <v>95</v>
      </c>
      <c r="K195" s="88" t="s">
        <v>27</v>
      </c>
      <c r="L195" s="89"/>
      <c r="M195" s="89"/>
      <c r="N195" s="89"/>
      <c r="O195" s="89"/>
      <c r="P195" s="89">
        <v>0.85</v>
      </c>
      <c r="Q195" s="89">
        <v>0.6</v>
      </c>
      <c r="R195" s="90"/>
      <c r="S195" s="214">
        <v>19373904</v>
      </c>
      <c r="T195" s="79">
        <v>1</v>
      </c>
      <c r="U195" s="91">
        <v>3524.7018000000003</v>
      </c>
      <c r="V195" s="91"/>
      <c r="W195" s="92"/>
      <c r="Y195" s="85"/>
      <c r="Z195" s="85"/>
      <c r="AB195" s="85"/>
      <c r="AC195" s="85"/>
    </row>
    <row r="196" spans="1:29" s="119" customFormat="1" ht="12" thickBot="1">
      <c r="A196" s="139" t="s">
        <v>34</v>
      </c>
      <c r="B196" s="140" t="s">
        <v>4</v>
      </c>
      <c r="C196" s="140" t="s">
        <v>112</v>
      </c>
      <c r="D196" s="140" t="s">
        <v>37</v>
      </c>
      <c r="E196" s="140" t="s">
        <v>168</v>
      </c>
      <c r="F196" s="140" t="s">
        <v>36</v>
      </c>
      <c r="G196" s="140"/>
      <c r="H196" s="140" t="s">
        <v>14</v>
      </c>
      <c r="I196" s="145" t="s">
        <v>17</v>
      </c>
      <c r="J196" s="195" t="s">
        <v>96</v>
      </c>
      <c r="K196" s="94" t="s">
        <v>28</v>
      </c>
      <c r="L196" s="95">
        <v>0.89999999999999991</v>
      </c>
      <c r="M196" s="95">
        <v>0.57950000000000002</v>
      </c>
      <c r="N196" s="95">
        <v>0.61749999999999994</v>
      </c>
      <c r="O196" s="95">
        <v>1</v>
      </c>
      <c r="P196" s="95">
        <v>0.85</v>
      </c>
      <c r="Q196" s="95">
        <v>0.6</v>
      </c>
      <c r="R196" s="100">
        <v>13411380</v>
      </c>
      <c r="S196" s="100">
        <v>19347579</v>
      </c>
      <c r="T196" s="100">
        <v>1</v>
      </c>
      <c r="U196" s="98">
        <v>944.9688000000001</v>
      </c>
      <c r="V196" s="98">
        <f>T196*(U196*(1+P196)*1.18)+L196*M196*$V$1</f>
        <v>3147.6908904000002</v>
      </c>
      <c r="W196" s="81">
        <f>T196*(U196*(1+Q196)*1.18)+L196*N196*$W$1</f>
        <v>2567.7085944</v>
      </c>
      <c r="Y196" s="124">
        <f t="shared" ref="Y196:Y197" si="60">L196*M196*O196*$V$1</f>
        <v>1084.8239999999998</v>
      </c>
      <c r="Z196" s="85">
        <f t="shared" ref="Z196:Z197" si="61">V196-Y196</f>
        <v>2062.8668904000006</v>
      </c>
      <c r="AB196" s="85">
        <f t="shared" ref="AB196:AB197" si="62">L196*N196*O196*$W$1</f>
        <v>783.60749999999985</v>
      </c>
      <c r="AC196" s="85">
        <f t="shared" ref="AC196:AC197" si="63">W196-AB196</f>
        <v>1784.1010944000002</v>
      </c>
    </row>
    <row r="197" spans="1:29" s="119" customFormat="1">
      <c r="A197" s="139" t="s">
        <v>34</v>
      </c>
      <c r="B197" s="140" t="s">
        <v>4</v>
      </c>
      <c r="C197" s="140" t="s">
        <v>112</v>
      </c>
      <c r="D197" s="140" t="s">
        <v>37</v>
      </c>
      <c r="E197" s="140" t="s">
        <v>168</v>
      </c>
      <c r="F197" s="140" t="s">
        <v>36</v>
      </c>
      <c r="G197" s="140"/>
      <c r="H197" s="140" t="s">
        <v>14</v>
      </c>
      <c r="I197" s="145" t="s">
        <v>17</v>
      </c>
      <c r="J197" s="192" t="s">
        <v>97</v>
      </c>
      <c r="K197" s="77" t="s">
        <v>28</v>
      </c>
      <c r="L197" s="78">
        <v>1.2</v>
      </c>
      <c r="M197" s="78">
        <v>0.8929999999999999</v>
      </c>
      <c r="N197" s="78">
        <v>0.76</v>
      </c>
      <c r="O197" s="78">
        <v>1</v>
      </c>
      <c r="P197" s="78">
        <v>0.85</v>
      </c>
      <c r="Q197" s="78">
        <v>0.6</v>
      </c>
      <c r="R197" s="79">
        <v>13411380</v>
      </c>
      <c r="S197" s="79">
        <v>19347579</v>
      </c>
      <c r="T197" s="79">
        <v>1</v>
      </c>
      <c r="U197" s="80">
        <v>944.9688000000001</v>
      </c>
      <c r="V197" s="80">
        <f>T197*(U197*(1+P197)*1.18)+T198*(U198*(1+P198)*1.18)+L197*M197*$V$1</f>
        <v>8398.0676628000001</v>
      </c>
      <c r="W197" s="102">
        <f>T197*(U197*(1+Q197)*1.18)+T198*(U198*(1+Q198)*1.18)+L197*N197*$W$1</f>
        <v>6621.3921408000006</v>
      </c>
      <c r="Y197" s="124">
        <f t="shared" si="60"/>
        <v>2228.9279999999999</v>
      </c>
      <c r="Z197" s="85">
        <f t="shared" si="61"/>
        <v>6169.1396628000002</v>
      </c>
      <c r="AB197" s="85">
        <f t="shared" si="62"/>
        <v>1285.9199999999998</v>
      </c>
      <c r="AC197" s="85">
        <f t="shared" si="63"/>
        <v>5335.4721408000005</v>
      </c>
    </row>
    <row r="198" spans="1:29" s="119" customFormat="1">
      <c r="A198" s="139" t="s">
        <v>34</v>
      </c>
      <c r="B198" s="140" t="s">
        <v>4</v>
      </c>
      <c r="C198" s="140" t="s">
        <v>112</v>
      </c>
      <c r="D198" s="140" t="s">
        <v>37</v>
      </c>
      <c r="E198" s="140" t="s">
        <v>168</v>
      </c>
      <c r="F198" s="140" t="s">
        <v>36</v>
      </c>
      <c r="G198" s="140"/>
      <c r="H198" s="140" t="s">
        <v>14</v>
      </c>
      <c r="I198" s="145" t="s">
        <v>17</v>
      </c>
      <c r="J198" s="193" t="s">
        <v>97</v>
      </c>
      <c r="K198" s="3" t="s">
        <v>29</v>
      </c>
      <c r="L198" s="84"/>
      <c r="M198" s="84"/>
      <c r="N198" s="84"/>
      <c r="O198" s="84"/>
      <c r="P198" s="84">
        <v>0.85</v>
      </c>
      <c r="Q198" s="84">
        <v>0.6</v>
      </c>
      <c r="R198" s="82">
        <v>13502134</v>
      </c>
      <c r="S198" s="82">
        <v>19347598</v>
      </c>
      <c r="T198" s="82">
        <v>2</v>
      </c>
      <c r="U198" s="85">
        <v>940.51140000000009</v>
      </c>
      <c r="V198" s="85"/>
      <c r="W198" s="86"/>
      <c r="Y198" s="85"/>
      <c r="Z198" s="85"/>
      <c r="AB198" s="85"/>
      <c r="AC198" s="85"/>
    </row>
    <row r="199" spans="1:29" s="119" customFormat="1" ht="12.75" thickBot="1">
      <c r="A199" s="139" t="s">
        <v>34</v>
      </c>
      <c r="B199" s="140" t="s">
        <v>4</v>
      </c>
      <c r="C199" s="140" t="s">
        <v>112</v>
      </c>
      <c r="D199" s="140" t="s">
        <v>37</v>
      </c>
      <c r="E199" s="140" t="s">
        <v>168</v>
      </c>
      <c r="F199" s="140" t="s">
        <v>36</v>
      </c>
      <c r="G199" s="140"/>
      <c r="H199" s="140" t="s">
        <v>14</v>
      </c>
      <c r="I199" s="145" t="s">
        <v>17</v>
      </c>
      <c r="J199" s="194" t="s">
        <v>97</v>
      </c>
      <c r="K199" s="88" t="s">
        <v>31</v>
      </c>
      <c r="L199" s="89"/>
      <c r="M199" s="89"/>
      <c r="N199" s="89"/>
      <c r="O199" s="89"/>
      <c r="P199" s="89">
        <v>0.85</v>
      </c>
      <c r="Q199" s="89">
        <v>0.6</v>
      </c>
      <c r="R199" s="90"/>
      <c r="S199" s="214">
        <v>19373910</v>
      </c>
      <c r="T199" s="90">
        <v>1</v>
      </c>
      <c r="U199" s="91">
        <v>2825.9915999999998</v>
      </c>
      <c r="V199" s="91"/>
      <c r="W199" s="92"/>
      <c r="Y199" s="85"/>
      <c r="Z199" s="85"/>
      <c r="AB199" s="85"/>
      <c r="AC199" s="85"/>
    </row>
    <row r="200" spans="1:29" s="119" customFormat="1">
      <c r="A200" s="139" t="s">
        <v>34</v>
      </c>
      <c r="B200" s="140" t="s">
        <v>4</v>
      </c>
      <c r="C200" s="140" t="s">
        <v>112</v>
      </c>
      <c r="D200" s="140" t="s">
        <v>37</v>
      </c>
      <c r="E200" s="140" t="s">
        <v>168</v>
      </c>
      <c r="F200" s="140" t="s">
        <v>36</v>
      </c>
      <c r="G200" s="140"/>
      <c r="H200" s="140" t="s">
        <v>14</v>
      </c>
      <c r="I200" s="145" t="s">
        <v>17</v>
      </c>
      <c r="J200" s="192" t="s">
        <v>98</v>
      </c>
      <c r="K200" s="77" t="s">
        <v>160</v>
      </c>
      <c r="L200" s="78">
        <v>1</v>
      </c>
      <c r="M200" s="78">
        <v>1.2825</v>
      </c>
      <c r="N200" s="78">
        <v>1.0449999999999999</v>
      </c>
      <c r="O200" s="78">
        <v>1</v>
      </c>
      <c r="P200" s="78">
        <v>0.85</v>
      </c>
      <c r="Q200" s="78">
        <v>0.6</v>
      </c>
      <c r="R200" s="79">
        <v>13412717</v>
      </c>
      <c r="S200" s="79">
        <v>19347925</v>
      </c>
      <c r="T200" s="79">
        <v>1</v>
      </c>
      <c r="U200" s="80">
        <v>1806.777</v>
      </c>
      <c r="V200" s="80">
        <f>T200*(U200*(1+P200)*1.18)+L200*M200*$V$1</f>
        <v>6611.794191</v>
      </c>
      <c r="W200" s="102">
        <f>T200*(U200*(1+Q200)*1.18)+L200*N200*$W$1</f>
        <v>4884.6449759999996</v>
      </c>
      <c r="Y200" s="124">
        <f>L200*M200*O200*$V$1</f>
        <v>2667.6</v>
      </c>
      <c r="Z200" s="85">
        <f>V200-Y200</f>
        <v>3944.194191</v>
      </c>
      <c r="AB200" s="85">
        <f>L200*N200*O200*$W$1</f>
        <v>1473.4499999999998</v>
      </c>
      <c r="AC200" s="85">
        <f>W200-AB200</f>
        <v>3411.1949759999998</v>
      </c>
    </row>
    <row r="201" spans="1:29" s="119" customFormat="1" ht="12" thickBot="1">
      <c r="A201" s="139" t="s">
        <v>34</v>
      </c>
      <c r="B201" s="140" t="s">
        <v>4</v>
      </c>
      <c r="C201" s="140" t="s">
        <v>112</v>
      </c>
      <c r="D201" s="140" t="s">
        <v>37</v>
      </c>
      <c r="E201" s="140" t="s">
        <v>168</v>
      </c>
      <c r="F201" s="140" t="s">
        <v>36</v>
      </c>
      <c r="G201" s="140"/>
      <c r="H201" s="140" t="s">
        <v>14</v>
      </c>
      <c r="I201" s="145" t="s">
        <v>17</v>
      </c>
      <c r="J201" s="194" t="s">
        <v>98</v>
      </c>
      <c r="K201" s="88" t="s">
        <v>161</v>
      </c>
      <c r="L201" s="89"/>
      <c r="M201" s="89"/>
      <c r="N201" s="89"/>
      <c r="O201" s="89"/>
      <c r="P201" s="89">
        <v>0.85</v>
      </c>
      <c r="Q201" s="89">
        <v>0.6</v>
      </c>
      <c r="R201" s="90">
        <v>13412716</v>
      </c>
      <c r="S201" s="90">
        <v>19347924</v>
      </c>
      <c r="T201" s="90">
        <v>1</v>
      </c>
      <c r="U201" s="91">
        <v>1755.1548</v>
      </c>
      <c r="V201" s="91"/>
      <c r="W201" s="92"/>
      <c r="Y201" s="85"/>
      <c r="Z201" s="85"/>
      <c r="AB201" s="85"/>
      <c r="AC201" s="85"/>
    </row>
    <row r="202" spans="1:29" s="119" customFormat="1">
      <c r="A202" s="139" t="s">
        <v>34</v>
      </c>
      <c r="B202" s="140" t="s">
        <v>4</v>
      </c>
      <c r="C202" s="140" t="s">
        <v>112</v>
      </c>
      <c r="D202" s="140" t="s">
        <v>37</v>
      </c>
      <c r="E202" s="140" t="s">
        <v>168</v>
      </c>
      <c r="F202" s="140" t="s">
        <v>36</v>
      </c>
      <c r="G202" s="140"/>
      <c r="H202" s="140" t="s">
        <v>14</v>
      </c>
      <c r="I202" s="145" t="s">
        <v>17</v>
      </c>
      <c r="J202" s="192" t="s">
        <v>32</v>
      </c>
      <c r="K202" s="77" t="s">
        <v>162</v>
      </c>
      <c r="L202" s="78">
        <v>1</v>
      </c>
      <c r="M202" s="78">
        <v>1.2825</v>
      </c>
      <c r="N202" s="78">
        <v>1.0449999999999999</v>
      </c>
      <c r="O202" s="78">
        <v>1</v>
      </c>
      <c r="P202" s="78">
        <v>0.85</v>
      </c>
      <c r="Q202" s="78">
        <v>0.6</v>
      </c>
      <c r="R202" s="79" t="s">
        <v>173</v>
      </c>
      <c r="S202" s="79" t="s">
        <v>236</v>
      </c>
      <c r="T202" s="79">
        <v>1</v>
      </c>
      <c r="U202" s="105">
        <v>1806.777</v>
      </c>
      <c r="V202" s="80">
        <f>T202*(U202*(1+P202)*1.18)+L202*M202*$V$1+T204*(U204*(1+P204)*1.18)</f>
        <v>8219.4427109999997</v>
      </c>
      <c r="W202" s="102">
        <f>T202*(U202*(1+Q202)*1.18)+L202*N202*$V$1+T204*(U204*(1+Q204)*1.18)</f>
        <v>6975.1936960000003</v>
      </c>
      <c r="X202" s="119">
        <v>19347925</v>
      </c>
      <c r="Y202" s="124">
        <f>L202*M202*O202*$V$1</f>
        <v>2667.6</v>
      </c>
      <c r="Z202" s="85">
        <f>V202-Y202</f>
        <v>5551.8427109999993</v>
      </c>
      <c r="AB202" s="85">
        <f>L202*N202*O202*$W$1</f>
        <v>1473.4499999999998</v>
      </c>
      <c r="AC202" s="85">
        <f>W202-AB202</f>
        <v>5501.7436960000005</v>
      </c>
    </row>
    <row r="203" spans="1:29" s="119" customFormat="1">
      <c r="A203" s="139" t="s">
        <v>34</v>
      </c>
      <c r="B203" s="140" t="s">
        <v>4</v>
      </c>
      <c r="C203" s="140" t="s">
        <v>112</v>
      </c>
      <c r="D203" s="140" t="s">
        <v>37</v>
      </c>
      <c r="E203" s="140" t="s">
        <v>168</v>
      </c>
      <c r="F203" s="140" t="s">
        <v>36</v>
      </c>
      <c r="G203" s="140"/>
      <c r="H203" s="140" t="s">
        <v>14</v>
      </c>
      <c r="I203" s="145" t="s">
        <v>17</v>
      </c>
      <c r="J203" s="193" t="s">
        <v>32</v>
      </c>
      <c r="K203" s="3" t="s">
        <v>163</v>
      </c>
      <c r="L203" s="84"/>
      <c r="M203" s="84"/>
      <c r="N203" s="84"/>
      <c r="O203" s="84"/>
      <c r="P203" s="84">
        <v>0.85</v>
      </c>
      <c r="Q203" s="84">
        <v>0.6</v>
      </c>
      <c r="R203" s="82">
        <v>13505131</v>
      </c>
      <c r="S203" s="82">
        <v>19347677</v>
      </c>
      <c r="T203" s="82">
        <v>1</v>
      </c>
      <c r="U203" s="85">
        <v>736.44</v>
      </c>
      <c r="V203" s="85"/>
      <c r="W203" s="86"/>
      <c r="Y203" s="85"/>
      <c r="Z203" s="85"/>
      <c r="AB203" s="85"/>
      <c r="AC203" s="85"/>
    </row>
    <row r="204" spans="1:29" s="119" customFormat="1" ht="12" thickBot="1">
      <c r="A204" s="139" t="s">
        <v>34</v>
      </c>
      <c r="B204" s="140" t="s">
        <v>4</v>
      </c>
      <c r="C204" s="140" t="s">
        <v>112</v>
      </c>
      <c r="D204" s="140" t="s">
        <v>37</v>
      </c>
      <c r="E204" s="140" t="s">
        <v>168</v>
      </c>
      <c r="F204" s="140" t="s">
        <v>36</v>
      </c>
      <c r="G204" s="140"/>
      <c r="H204" s="140" t="s">
        <v>14</v>
      </c>
      <c r="I204" s="145" t="s">
        <v>17</v>
      </c>
      <c r="J204" s="194" t="s">
        <v>32</v>
      </c>
      <c r="K204" s="88" t="s">
        <v>164</v>
      </c>
      <c r="L204" s="89"/>
      <c r="M204" s="89"/>
      <c r="N204" s="89"/>
      <c r="O204" s="89"/>
      <c r="P204" s="89">
        <v>0.85</v>
      </c>
      <c r="Q204" s="89">
        <v>0.6</v>
      </c>
      <c r="R204" s="90">
        <v>13505131</v>
      </c>
      <c r="S204" s="90">
        <v>19347677</v>
      </c>
      <c r="T204" s="90">
        <v>1</v>
      </c>
      <c r="U204" s="91">
        <v>736.44</v>
      </c>
      <c r="V204" s="91"/>
      <c r="W204" s="92"/>
      <c r="Y204" s="85"/>
      <c r="Z204" s="85"/>
      <c r="AB204" s="85"/>
      <c r="AC204" s="85"/>
    </row>
    <row r="205" spans="1:29" s="119" customFormat="1">
      <c r="A205" s="139" t="s">
        <v>34</v>
      </c>
      <c r="B205" s="140" t="s">
        <v>4</v>
      </c>
      <c r="C205" s="140" t="s">
        <v>112</v>
      </c>
      <c r="D205" s="140" t="s">
        <v>37</v>
      </c>
      <c r="E205" s="140" t="s">
        <v>168</v>
      </c>
      <c r="F205" s="140" t="s">
        <v>36</v>
      </c>
      <c r="G205" s="140"/>
      <c r="H205" s="140" t="s">
        <v>14</v>
      </c>
      <c r="I205" s="145" t="s">
        <v>17</v>
      </c>
      <c r="J205" s="192" t="s">
        <v>99</v>
      </c>
      <c r="K205" s="77" t="s">
        <v>165</v>
      </c>
      <c r="L205" s="78">
        <v>0.60000000000000009</v>
      </c>
      <c r="M205" s="78">
        <v>0.95</v>
      </c>
      <c r="N205" s="78">
        <v>0.95</v>
      </c>
      <c r="O205" s="78">
        <v>1</v>
      </c>
      <c r="P205" s="78">
        <v>0.85</v>
      </c>
      <c r="Q205" s="78">
        <v>0.6</v>
      </c>
      <c r="R205" s="79">
        <v>13412147</v>
      </c>
      <c r="S205" s="153" t="s">
        <v>180</v>
      </c>
      <c r="T205" s="79">
        <v>1</v>
      </c>
      <c r="U205" s="80">
        <v>3035.4792000000002</v>
      </c>
      <c r="V205" s="80">
        <f>T205*(U205*(1+P205)*1.18)+L205*M205*$V$1</f>
        <v>7812.051093600001</v>
      </c>
      <c r="W205" s="102">
        <f>T205*(U205*(1+Q205)*1.18)+L205*N205*$W$1</f>
        <v>6534.6847296000005</v>
      </c>
      <c r="Y205" s="124">
        <f>L205*M205*O205*$V$1</f>
        <v>1185.6000000000001</v>
      </c>
      <c r="Z205" s="85">
        <f>V205-Y205</f>
        <v>6626.4510936000006</v>
      </c>
      <c r="AB205" s="85">
        <f>L205*N205*O205*$W$1</f>
        <v>803.7</v>
      </c>
      <c r="AC205" s="85">
        <f>W205-AB205</f>
        <v>5730.9847296000007</v>
      </c>
    </row>
    <row r="206" spans="1:29" s="119" customFormat="1" ht="12" thickBot="1">
      <c r="A206" s="139" t="s">
        <v>34</v>
      </c>
      <c r="B206" s="140" t="s">
        <v>4</v>
      </c>
      <c r="C206" s="140" t="s">
        <v>112</v>
      </c>
      <c r="D206" s="140" t="s">
        <v>37</v>
      </c>
      <c r="E206" s="140" t="s">
        <v>168</v>
      </c>
      <c r="F206" s="140" t="s">
        <v>36</v>
      </c>
      <c r="G206" s="140"/>
      <c r="H206" s="140" t="s">
        <v>14</v>
      </c>
      <c r="I206" s="145" t="s">
        <v>17</v>
      </c>
      <c r="J206" s="194" t="s">
        <v>99</v>
      </c>
      <c r="K206" s="88" t="s">
        <v>166</v>
      </c>
      <c r="L206" s="89"/>
      <c r="M206" s="89"/>
      <c r="N206" s="89"/>
      <c r="O206" s="89"/>
      <c r="P206" s="89">
        <v>0.85</v>
      </c>
      <c r="Q206" s="89">
        <v>0.6</v>
      </c>
      <c r="R206" s="90">
        <v>13412147</v>
      </c>
      <c r="S206" s="154" t="s">
        <v>180</v>
      </c>
      <c r="T206" s="90">
        <v>1</v>
      </c>
      <c r="U206" s="91">
        <v>3035.4792000000002</v>
      </c>
      <c r="V206" s="91"/>
      <c r="W206" s="92"/>
      <c r="Y206" s="85"/>
      <c r="Z206" s="85"/>
      <c r="AB206" s="85"/>
      <c r="AC206" s="85"/>
    </row>
    <row r="207" spans="1:29" s="119" customFormat="1" ht="12" thickBot="1">
      <c r="A207" s="211" t="s">
        <v>34</v>
      </c>
      <c r="B207" s="189" t="s">
        <v>4</v>
      </c>
      <c r="C207" s="189" t="s">
        <v>112</v>
      </c>
      <c r="D207" s="189" t="s">
        <v>37</v>
      </c>
      <c r="E207" s="189" t="s">
        <v>168</v>
      </c>
      <c r="F207" s="189" t="s">
        <v>36</v>
      </c>
      <c r="G207" s="189"/>
      <c r="H207" s="189" t="s">
        <v>14</v>
      </c>
      <c r="I207" s="212" t="s">
        <v>17</v>
      </c>
      <c r="J207" s="195" t="s">
        <v>92</v>
      </c>
      <c r="K207" s="94" t="s">
        <v>167</v>
      </c>
      <c r="L207" s="95">
        <v>2</v>
      </c>
      <c r="M207" s="95">
        <v>1.4249999999999998</v>
      </c>
      <c r="N207" s="95">
        <v>1.8049999999999999</v>
      </c>
      <c r="O207" s="95">
        <v>1</v>
      </c>
      <c r="P207" s="95">
        <v>0.85</v>
      </c>
      <c r="Q207" s="95">
        <v>0.6</v>
      </c>
      <c r="R207" s="100" t="s">
        <v>180</v>
      </c>
      <c r="S207" s="152" t="s">
        <v>180</v>
      </c>
      <c r="T207" s="100"/>
      <c r="U207" s="106"/>
      <c r="V207" s="106"/>
      <c r="W207" s="81"/>
      <c r="Y207" s="85"/>
      <c r="Z207" s="85"/>
      <c r="AB207" s="85"/>
      <c r="AC207" s="85"/>
    </row>
    <row r="208" spans="1:29" s="119" customFormat="1">
      <c r="A208" s="209" t="s">
        <v>107</v>
      </c>
      <c r="B208" s="181" t="s">
        <v>4</v>
      </c>
      <c r="C208" s="181" t="s">
        <v>43</v>
      </c>
      <c r="D208" s="181" t="s">
        <v>37</v>
      </c>
      <c r="E208" s="181" t="s">
        <v>170</v>
      </c>
      <c r="F208" s="181" t="s">
        <v>36</v>
      </c>
      <c r="G208" s="181"/>
      <c r="H208" s="181" t="s">
        <v>12</v>
      </c>
      <c r="I208" s="210" t="s">
        <v>44</v>
      </c>
      <c r="J208" s="196" t="s">
        <v>89</v>
      </c>
      <c r="K208" s="133" t="s">
        <v>20</v>
      </c>
      <c r="L208" s="134">
        <v>0.4</v>
      </c>
      <c r="M208" s="134">
        <v>0.95</v>
      </c>
      <c r="N208" s="134">
        <v>0.85499999999999998</v>
      </c>
      <c r="O208" s="134">
        <v>1</v>
      </c>
      <c r="P208" s="134">
        <v>0.88</v>
      </c>
      <c r="Q208" s="134">
        <f>P208</f>
        <v>0.88</v>
      </c>
      <c r="R208" s="135">
        <v>95599912</v>
      </c>
      <c r="S208" s="157" t="s">
        <v>19</v>
      </c>
      <c r="T208" s="135">
        <v>4.5</v>
      </c>
      <c r="U208" s="136">
        <v>275.43059999999997</v>
      </c>
      <c r="V208" s="136">
        <f>U208*(1+P208)*T208*1.18+((U209+U210)*(1+P209))*1.18+L208*M208*$V$1</f>
        <v>3983.4301992799992</v>
      </c>
      <c r="W208" s="137">
        <f>U208*(1+Q208)*T208*1.18+((U209+U210)*(1+Q209))*1.18+L208*N208*$W$1</f>
        <v>3615.3229552799994</v>
      </c>
      <c r="Y208" s="124">
        <f>L208*M208*O208*$V$1</f>
        <v>790.4</v>
      </c>
      <c r="Z208" s="85">
        <f>V208-Y208</f>
        <v>3193.0301992799991</v>
      </c>
      <c r="AB208" s="85">
        <f>L208*N208*O208*$W$1</f>
        <v>482.22</v>
      </c>
      <c r="AC208" s="85">
        <f>W208-AB208</f>
        <v>3133.1029552799992</v>
      </c>
    </row>
    <row r="209" spans="1:29" s="119" customFormat="1">
      <c r="A209" s="139" t="s">
        <v>107</v>
      </c>
      <c r="B209" s="140" t="s">
        <v>4</v>
      </c>
      <c r="C209" s="140" t="s">
        <v>43</v>
      </c>
      <c r="D209" s="140" t="s">
        <v>37</v>
      </c>
      <c r="E209" s="140" t="s">
        <v>170</v>
      </c>
      <c r="F209" s="140" t="s">
        <v>36</v>
      </c>
      <c r="G209" s="117"/>
      <c r="H209" s="140" t="s">
        <v>12</v>
      </c>
      <c r="I209" s="145" t="s">
        <v>44</v>
      </c>
      <c r="J209" s="197" t="s">
        <v>89</v>
      </c>
      <c r="K209" s="3" t="s">
        <v>21</v>
      </c>
      <c r="L209" s="84"/>
      <c r="M209" s="84"/>
      <c r="N209" s="84"/>
      <c r="O209" s="84"/>
      <c r="P209" s="84">
        <v>0.85</v>
      </c>
      <c r="Q209" s="84">
        <v>0.6</v>
      </c>
      <c r="R209" s="82">
        <v>55594651</v>
      </c>
      <c r="S209" s="82">
        <v>19347492</v>
      </c>
      <c r="T209" s="82">
        <v>1</v>
      </c>
      <c r="U209" s="85">
        <v>162.86339999999998</v>
      </c>
      <c r="V209" s="85"/>
      <c r="W209" s="86"/>
      <c r="Y209" s="85"/>
      <c r="Z209" s="85"/>
      <c r="AB209" s="85"/>
      <c r="AC209" s="85"/>
    </row>
    <row r="210" spans="1:29" s="119" customFormat="1" ht="12" thickBot="1">
      <c r="A210" s="139" t="s">
        <v>107</v>
      </c>
      <c r="B210" s="140" t="s">
        <v>4</v>
      </c>
      <c r="C210" s="140" t="s">
        <v>43</v>
      </c>
      <c r="D210" s="140" t="s">
        <v>37</v>
      </c>
      <c r="E210" s="140" t="s">
        <v>170</v>
      </c>
      <c r="F210" s="140" t="s">
        <v>36</v>
      </c>
      <c r="G210" s="117"/>
      <c r="H210" s="140" t="s">
        <v>12</v>
      </c>
      <c r="I210" s="145" t="s">
        <v>44</v>
      </c>
      <c r="J210" s="198" t="s">
        <v>89</v>
      </c>
      <c r="K210" s="88" t="s">
        <v>22</v>
      </c>
      <c r="L210" s="89"/>
      <c r="M210" s="89"/>
      <c r="N210" s="89"/>
      <c r="O210" s="89"/>
      <c r="P210" s="89">
        <v>0.85</v>
      </c>
      <c r="Q210" s="89">
        <v>0.6</v>
      </c>
      <c r="R210" s="90">
        <v>90528145</v>
      </c>
      <c r="S210" s="156" t="s">
        <v>19</v>
      </c>
      <c r="T210" s="90">
        <v>1</v>
      </c>
      <c r="U210" s="91">
        <v>40.279800000000002</v>
      </c>
      <c r="V210" s="91"/>
      <c r="W210" s="92"/>
      <c r="Y210" s="85"/>
      <c r="Z210" s="85"/>
      <c r="AB210" s="85"/>
      <c r="AC210" s="85"/>
    </row>
    <row r="211" spans="1:29" s="119" customFormat="1" ht="12" thickBot="1">
      <c r="A211" s="139" t="s">
        <v>107</v>
      </c>
      <c r="B211" s="140" t="s">
        <v>4</v>
      </c>
      <c r="C211" s="140" t="s">
        <v>43</v>
      </c>
      <c r="D211" s="140" t="s">
        <v>37</v>
      </c>
      <c r="E211" s="140" t="s">
        <v>170</v>
      </c>
      <c r="F211" s="140" t="s">
        <v>36</v>
      </c>
      <c r="G211" s="117"/>
      <c r="H211" s="140" t="s">
        <v>12</v>
      </c>
      <c r="I211" s="145" t="s">
        <v>44</v>
      </c>
      <c r="J211" s="195" t="s">
        <v>90</v>
      </c>
      <c r="K211" s="94" t="s">
        <v>23</v>
      </c>
      <c r="L211" s="95">
        <v>0.3</v>
      </c>
      <c r="M211" s="95">
        <v>0.85499999999999998</v>
      </c>
      <c r="N211" s="95">
        <v>0.66499999999999992</v>
      </c>
      <c r="O211" s="95">
        <v>1</v>
      </c>
      <c r="P211" s="95">
        <v>0.85</v>
      </c>
      <c r="Q211" s="95">
        <v>0.6</v>
      </c>
      <c r="R211" s="96">
        <v>96950990</v>
      </c>
      <c r="S211" s="100">
        <v>19347472</v>
      </c>
      <c r="T211" s="97">
        <v>1</v>
      </c>
      <c r="U211" s="98">
        <v>155.15220000000002</v>
      </c>
      <c r="V211" s="98">
        <f>T211*(U211*(1+P211)*1.18)+L211*M211*$V$1</f>
        <v>872.21725259999994</v>
      </c>
      <c r="W211" s="81">
        <f>T211*(U211*(1+Q211)*1.18)+L211*N211*$W$1</f>
        <v>574.22235360000002</v>
      </c>
      <c r="Y211" s="124">
        <f t="shared" ref="Y211:Y216" si="64">L211*M211*O211*$V$1</f>
        <v>533.52</v>
      </c>
      <c r="Z211" s="85">
        <f t="shared" ref="Z211:Z216" si="65">V211-Y211</f>
        <v>338.69725259999996</v>
      </c>
      <c r="AB211" s="85">
        <f t="shared" ref="AB211:AB216" si="66">L211*N211*O211*$W$1</f>
        <v>281.29499999999996</v>
      </c>
      <c r="AC211" s="85">
        <f t="shared" ref="AC211:AC216" si="67">W211-AB211</f>
        <v>292.92735360000006</v>
      </c>
    </row>
    <row r="212" spans="1:29" s="119" customFormat="1" ht="12" thickBot="1">
      <c r="A212" s="139" t="s">
        <v>107</v>
      </c>
      <c r="B212" s="140" t="s">
        <v>4</v>
      </c>
      <c r="C212" s="140" t="s">
        <v>43</v>
      </c>
      <c r="D212" s="140" t="s">
        <v>37</v>
      </c>
      <c r="E212" s="140" t="s">
        <v>170</v>
      </c>
      <c r="F212" s="140" t="s">
        <v>36</v>
      </c>
      <c r="G212" s="117"/>
      <c r="H212" s="140" t="s">
        <v>12</v>
      </c>
      <c r="I212" s="145" t="s">
        <v>44</v>
      </c>
      <c r="J212" s="199" t="s">
        <v>91</v>
      </c>
      <c r="K212" s="94" t="s">
        <v>157</v>
      </c>
      <c r="L212" s="95">
        <v>0.3</v>
      </c>
      <c r="M212" s="95">
        <v>0.95</v>
      </c>
      <c r="N212" s="95">
        <v>0.95</v>
      </c>
      <c r="O212" s="95">
        <v>1</v>
      </c>
      <c r="P212" s="95">
        <v>0.85</v>
      </c>
      <c r="Q212" s="95">
        <v>0.6</v>
      </c>
      <c r="R212" s="100">
        <v>13503675</v>
      </c>
      <c r="S212" s="100">
        <v>19347478</v>
      </c>
      <c r="T212" s="100">
        <v>1</v>
      </c>
      <c r="U212" s="98">
        <v>245.37120000000002</v>
      </c>
      <c r="V212" s="98">
        <f>T212*(U212*(1+P212)*1.18)+L212*M212*$V$1</f>
        <v>1128.4453295999999</v>
      </c>
      <c r="W212" s="81">
        <f>T212*(U212*(1+Q212)*1.18)+L212*N212*$W$1</f>
        <v>865.1108256</v>
      </c>
      <c r="Y212" s="124">
        <f t="shared" si="64"/>
        <v>592.79999999999995</v>
      </c>
      <c r="Z212" s="85">
        <f t="shared" si="65"/>
        <v>535.64532959999997</v>
      </c>
      <c r="AB212" s="85">
        <f t="shared" si="66"/>
        <v>401.84999999999997</v>
      </c>
      <c r="AC212" s="85">
        <f t="shared" si="67"/>
        <v>463.26082560000003</v>
      </c>
    </row>
    <row r="213" spans="1:29" s="119" customFormat="1" ht="12" thickBot="1">
      <c r="A213" s="139" t="s">
        <v>107</v>
      </c>
      <c r="B213" s="140" t="s">
        <v>4</v>
      </c>
      <c r="C213" s="140" t="s">
        <v>43</v>
      </c>
      <c r="D213" s="140" t="s">
        <v>37</v>
      </c>
      <c r="E213" s="140" t="s">
        <v>170</v>
      </c>
      <c r="F213" s="140" t="s">
        <v>36</v>
      </c>
      <c r="G213" s="117"/>
      <c r="H213" s="140" t="s">
        <v>12</v>
      </c>
      <c r="I213" s="145" t="s">
        <v>44</v>
      </c>
      <c r="J213" s="199" t="s">
        <v>158</v>
      </c>
      <c r="K213" s="94" t="s">
        <v>159</v>
      </c>
      <c r="L213" s="95">
        <v>0.4</v>
      </c>
      <c r="M213" s="95">
        <v>0.95</v>
      </c>
      <c r="N213" s="95">
        <v>0.95</v>
      </c>
      <c r="O213" s="95">
        <v>1</v>
      </c>
      <c r="P213" s="95">
        <v>0.85</v>
      </c>
      <c r="Q213" s="95">
        <v>0.6</v>
      </c>
      <c r="R213" s="100">
        <v>25193473</v>
      </c>
      <c r="S213" s="152" t="s">
        <v>180</v>
      </c>
      <c r="T213" s="100">
        <v>4</v>
      </c>
      <c r="U213" s="98">
        <v>244.239</v>
      </c>
      <c r="V213" s="98">
        <f>T213*(U213*(1+P213)*1.18)+L213*M213*$V$1</f>
        <v>2923.0949479999999</v>
      </c>
      <c r="W213" s="81">
        <f>T213*(U213*(1+Q213)*1.18)+L213*N213*$W$1</f>
        <v>2380.2929279999998</v>
      </c>
      <c r="Y213" s="124">
        <f t="shared" si="64"/>
        <v>790.4</v>
      </c>
      <c r="Z213" s="85">
        <f t="shared" si="65"/>
        <v>2132.6949479999998</v>
      </c>
      <c r="AB213" s="85">
        <f t="shared" si="66"/>
        <v>535.79999999999995</v>
      </c>
      <c r="AC213" s="85">
        <f t="shared" si="67"/>
        <v>1844.4929279999999</v>
      </c>
    </row>
    <row r="214" spans="1:29" s="119" customFormat="1" ht="12" thickBot="1">
      <c r="A214" s="139" t="s">
        <v>107</v>
      </c>
      <c r="B214" s="140" t="s">
        <v>4</v>
      </c>
      <c r="C214" s="140" t="s">
        <v>43</v>
      </c>
      <c r="D214" s="140" t="s">
        <v>37</v>
      </c>
      <c r="E214" s="140" t="s">
        <v>170</v>
      </c>
      <c r="F214" s="140" t="s">
        <v>36</v>
      </c>
      <c r="G214" s="117"/>
      <c r="H214" s="140" t="s">
        <v>12</v>
      </c>
      <c r="I214" s="145" t="s">
        <v>44</v>
      </c>
      <c r="J214" s="195" t="s">
        <v>93</v>
      </c>
      <c r="K214" s="94" t="s">
        <v>24</v>
      </c>
      <c r="L214" s="95">
        <v>0.3</v>
      </c>
      <c r="M214" s="95">
        <v>0.95</v>
      </c>
      <c r="N214" s="95">
        <v>0.95</v>
      </c>
      <c r="O214" s="95">
        <v>1</v>
      </c>
      <c r="P214" s="95">
        <v>0.85</v>
      </c>
      <c r="Q214" s="95">
        <v>0.6</v>
      </c>
      <c r="R214" s="100">
        <v>55584404</v>
      </c>
      <c r="S214" s="100">
        <v>19347523</v>
      </c>
      <c r="T214" s="100">
        <v>1</v>
      </c>
      <c r="U214" s="98">
        <v>3871.92</v>
      </c>
      <c r="V214" s="98">
        <f>T214*(U214*(1+P214)*1.18)+L214*M214*$V$1</f>
        <v>9045.2013599999991</v>
      </c>
      <c r="W214" s="81">
        <f>T214*(U214*(1+Q214)*1.18)+L214*N214*$W$1</f>
        <v>7712.03496</v>
      </c>
      <c r="Y214" s="124">
        <f t="shared" si="64"/>
        <v>592.79999999999995</v>
      </c>
      <c r="Z214" s="85">
        <f t="shared" si="65"/>
        <v>8452.4013599999998</v>
      </c>
      <c r="AB214" s="85">
        <f t="shared" si="66"/>
        <v>401.84999999999997</v>
      </c>
      <c r="AC214" s="85">
        <f t="shared" si="67"/>
        <v>7310.1849599999996</v>
      </c>
    </row>
    <row r="215" spans="1:29" s="119" customFormat="1" ht="12" thickBot="1">
      <c r="A215" s="139" t="s">
        <v>107</v>
      </c>
      <c r="B215" s="140" t="s">
        <v>4</v>
      </c>
      <c r="C215" s="140" t="s">
        <v>43</v>
      </c>
      <c r="D215" s="140" t="s">
        <v>37</v>
      </c>
      <c r="E215" s="140" t="s">
        <v>170</v>
      </c>
      <c r="F215" s="140" t="s">
        <v>36</v>
      </c>
      <c r="G215" s="117"/>
      <c r="H215" s="140" t="s">
        <v>12</v>
      </c>
      <c r="I215" s="145" t="s">
        <v>44</v>
      </c>
      <c r="J215" s="195" t="s">
        <v>94</v>
      </c>
      <c r="K215" s="94" t="s">
        <v>25</v>
      </c>
      <c r="L215" s="95">
        <v>1</v>
      </c>
      <c r="M215" s="95">
        <v>0.47499999999999998</v>
      </c>
      <c r="N215" s="95">
        <v>0.52249999999999996</v>
      </c>
      <c r="O215" s="95">
        <v>1</v>
      </c>
      <c r="P215" s="95">
        <v>0.85</v>
      </c>
      <c r="Q215" s="95">
        <v>0.6</v>
      </c>
      <c r="R215" s="100">
        <v>13412272</v>
      </c>
      <c r="S215" s="100">
        <v>19347580</v>
      </c>
      <c r="T215" s="100">
        <v>1</v>
      </c>
      <c r="U215" s="98">
        <v>1006.2606</v>
      </c>
      <c r="V215" s="98">
        <f>T215*(U215*(1+P215)*1.18)+L215*M215*$V$1</f>
        <v>3184.6668897999998</v>
      </c>
      <c r="W215" s="81">
        <f>T215*(U215*(1+Q215)*1.18)+L215*N215*$W$1</f>
        <v>2636.5450127999998</v>
      </c>
      <c r="Y215" s="124">
        <f t="shared" si="64"/>
        <v>988</v>
      </c>
      <c r="Z215" s="85">
        <f t="shared" si="65"/>
        <v>2196.6668897999998</v>
      </c>
      <c r="AB215" s="85">
        <f t="shared" si="66"/>
        <v>736.72499999999991</v>
      </c>
      <c r="AC215" s="85">
        <f t="shared" si="67"/>
        <v>1899.8200127999999</v>
      </c>
    </row>
    <row r="216" spans="1:29" s="119" customFormat="1">
      <c r="A216" s="139" t="s">
        <v>107</v>
      </c>
      <c r="B216" s="140" t="s">
        <v>4</v>
      </c>
      <c r="C216" s="140" t="s">
        <v>43</v>
      </c>
      <c r="D216" s="140" t="s">
        <v>37</v>
      </c>
      <c r="E216" s="140" t="s">
        <v>170</v>
      </c>
      <c r="F216" s="140" t="s">
        <v>36</v>
      </c>
      <c r="G216" s="117"/>
      <c r="H216" s="140" t="s">
        <v>12</v>
      </c>
      <c r="I216" s="145" t="s">
        <v>44</v>
      </c>
      <c r="J216" s="192" t="s">
        <v>95</v>
      </c>
      <c r="K216" s="77" t="s">
        <v>25</v>
      </c>
      <c r="L216" s="78">
        <v>1.3</v>
      </c>
      <c r="M216" s="78">
        <v>0.85499999999999998</v>
      </c>
      <c r="N216" s="78">
        <v>0.71249999999999991</v>
      </c>
      <c r="O216" s="78">
        <v>1</v>
      </c>
      <c r="P216" s="78">
        <v>0.85</v>
      </c>
      <c r="Q216" s="78">
        <v>0.6</v>
      </c>
      <c r="R216" s="79">
        <v>13412272</v>
      </c>
      <c r="S216" s="79">
        <v>19347580</v>
      </c>
      <c r="T216" s="79">
        <v>1</v>
      </c>
      <c r="U216" s="80">
        <v>1006.2606</v>
      </c>
      <c r="V216" s="80">
        <f>T216*(U216*(1+P216)*1.18)+T217*(U217*(1+P217)*1.18)+L216*M216*$V$1</f>
        <v>10006.344029399999</v>
      </c>
      <c r="W216" s="102">
        <f>T216*(U216*(1+Q216)*1.18)+T217*(U217*(1+Q217)*1.18)+L216*N216*$W$1</f>
        <v>7960.6494984000001</v>
      </c>
      <c r="Y216" s="124">
        <f t="shared" si="64"/>
        <v>2311.92</v>
      </c>
      <c r="Z216" s="85">
        <f t="shared" si="65"/>
        <v>7694.4240293999992</v>
      </c>
      <c r="AB216" s="85">
        <f t="shared" si="66"/>
        <v>1306.0124999999998</v>
      </c>
      <c r="AC216" s="85">
        <f t="shared" si="67"/>
        <v>6654.6369984000003</v>
      </c>
    </row>
    <row r="217" spans="1:29" s="119" customFormat="1">
      <c r="A217" s="139" t="s">
        <v>107</v>
      </c>
      <c r="B217" s="140" t="s">
        <v>4</v>
      </c>
      <c r="C217" s="140" t="s">
        <v>43</v>
      </c>
      <c r="D217" s="140" t="s">
        <v>37</v>
      </c>
      <c r="E217" s="140" t="s">
        <v>170</v>
      </c>
      <c r="F217" s="140" t="s">
        <v>36</v>
      </c>
      <c r="G217" s="117"/>
      <c r="H217" s="140" t="s">
        <v>12</v>
      </c>
      <c r="I217" s="145" t="s">
        <v>44</v>
      </c>
      <c r="J217" s="193" t="s">
        <v>95</v>
      </c>
      <c r="K217" s="3" t="s">
        <v>26</v>
      </c>
      <c r="L217" s="84"/>
      <c r="M217" s="84"/>
      <c r="N217" s="84"/>
      <c r="O217" s="84"/>
      <c r="P217" s="84">
        <v>0.85</v>
      </c>
      <c r="Q217" s="84">
        <v>0.6</v>
      </c>
      <c r="R217" s="82">
        <v>13502045</v>
      </c>
      <c r="S217" s="82">
        <v>19347594</v>
      </c>
      <c r="T217" s="82">
        <v>2</v>
      </c>
      <c r="U217" s="85">
        <v>1259.2206000000001</v>
      </c>
      <c r="V217" s="85"/>
      <c r="W217" s="86"/>
      <c r="Y217" s="85"/>
      <c r="Z217" s="85"/>
      <c r="AB217" s="85"/>
      <c r="AC217" s="85"/>
    </row>
    <row r="218" spans="1:29" s="119" customFormat="1" ht="12.75" thickBot="1">
      <c r="A218" s="139" t="s">
        <v>107</v>
      </c>
      <c r="B218" s="140" t="s">
        <v>4</v>
      </c>
      <c r="C218" s="140" t="s">
        <v>43</v>
      </c>
      <c r="D218" s="140" t="s">
        <v>37</v>
      </c>
      <c r="E218" s="140" t="s">
        <v>170</v>
      </c>
      <c r="F218" s="140" t="s">
        <v>36</v>
      </c>
      <c r="G218" s="117"/>
      <c r="H218" s="140" t="s">
        <v>12</v>
      </c>
      <c r="I218" s="145" t="s">
        <v>44</v>
      </c>
      <c r="J218" s="194" t="s">
        <v>95</v>
      </c>
      <c r="K218" s="88" t="s">
        <v>27</v>
      </c>
      <c r="L218" s="89"/>
      <c r="M218" s="89"/>
      <c r="N218" s="89"/>
      <c r="O218" s="89"/>
      <c r="P218" s="89">
        <v>0.85</v>
      </c>
      <c r="Q218" s="89">
        <v>0.6</v>
      </c>
      <c r="R218" s="90"/>
      <c r="S218" s="214">
        <v>19373904</v>
      </c>
      <c r="T218" s="90">
        <v>1</v>
      </c>
      <c r="U218" s="91">
        <v>3524.7018000000003</v>
      </c>
      <c r="V218" s="91"/>
      <c r="W218" s="92"/>
      <c r="Y218" s="85"/>
      <c r="Z218" s="85"/>
      <c r="AB218" s="85"/>
      <c r="AC218" s="85"/>
    </row>
    <row r="219" spans="1:29" s="119" customFormat="1">
      <c r="A219" s="139" t="s">
        <v>107</v>
      </c>
      <c r="B219" s="140" t="s">
        <v>4</v>
      </c>
      <c r="C219" s="140" t="s">
        <v>43</v>
      </c>
      <c r="D219" s="140" t="s">
        <v>37</v>
      </c>
      <c r="E219" s="140" t="s">
        <v>170</v>
      </c>
      <c r="F219" s="140" t="s">
        <v>36</v>
      </c>
      <c r="G219" s="117" t="s">
        <v>182</v>
      </c>
      <c r="H219" s="140" t="s">
        <v>12</v>
      </c>
      <c r="I219" s="145" t="s">
        <v>44</v>
      </c>
      <c r="J219" s="192" t="s">
        <v>96</v>
      </c>
      <c r="K219" s="77" t="s">
        <v>240</v>
      </c>
      <c r="L219" s="78">
        <v>1.6</v>
      </c>
      <c r="M219" s="78">
        <f>0.9*0.95</f>
        <v>0.85499999999999998</v>
      </c>
      <c r="N219" s="78">
        <f>0.75*0.95</f>
        <v>0.71249999999999991</v>
      </c>
      <c r="O219" s="78">
        <v>1</v>
      </c>
      <c r="P219" s="78">
        <v>0.85</v>
      </c>
      <c r="Q219" s="78">
        <v>0.6</v>
      </c>
      <c r="R219" s="79">
        <v>95145057</v>
      </c>
      <c r="S219" s="153" t="s">
        <v>180</v>
      </c>
      <c r="T219" s="79">
        <v>1</v>
      </c>
      <c r="U219" s="80">
        <v>4055.7342000000003</v>
      </c>
      <c r="V219" s="80">
        <f>T219*(U219*(1+P219)*1.18)+L219*M219*$V$1</f>
        <v>11699.107758600001</v>
      </c>
      <c r="W219" s="102">
        <f>T219*(U219*(1+Q219)*1.18)+L219*N219*$W$1</f>
        <v>9264.6261696000001</v>
      </c>
      <c r="Y219" s="124">
        <f t="shared" ref="Y219:Y221" si="68">L219*M219*O219*$V$1</f>
        <v>2845.44</v>
      </c>
      <c r="Z219" s="85">
        <f t="shared" ref="Z219:Z221" si="69">V219-Y219</f>
        <v>8853.6677586000005</v>
      </c>
      <c r="AB219" s="85">
        <f t="shared" ref="AB219:AB221" si="70">L219*N219*O219*$W$1</f>
        <v>1607.3999999999999</v>
      </c>
      <c r="AC219" s="85">
        <f t="shared" ref="AC219:AC221" si="71">W219-AB219</f>
        <v>7657.2261696000005</v>
      </c>
    </row>
    <row r="220" spans="1:29" s="119" customFormat="1" ht="12" thickBot="1">
      <c r="A220" s="139" t="s">
        <v>107</v>
      </c>
      <c r="B220" s="140" t="s">
        <v>4</v>
      </c>
      <c r="C220" s="140" t="s">
        <v>43</v>
      </c>
      <c r="D220" s="140" t="s">
        <v>37</v>
      </c>
      <c r="E220" s="140" t="s">
        <v>170</v>
      </c>
      <c r="F220" s="140" t="s">
        <v>36</v>
      </c>
      <c r="G220" s="117" t="s">
        <v>183</v>
      </c>
      <c r="H220" s="140" t="s">
        <v>12</v>
      </c>
      <c r="I220" s="145" t="s">
        <v>44</v>
      </c>
      <c r="J220" s="201" t="s">
        <v>96</v>
      </c>
      <c r="K220" s="110" t="s">
        <v>240</v>
      </c>
      <c r="L220" s="111">
        <v>1.6</v>
      </c>
      <c r="M220" s="111">
        <v>0.85499999999999998</v>
      </c>
      <c r="N220" s="111">
        <v>0.71249999999999991</v>
      </c>
      <c r="O220" s="111">
        <v>1</v>
      </c>
      <c r="P220" s="111">
        <v>0.85</v>
      </c>
      <c r="Q220" s="111">
        <v>0.6</v>
      </c>
      <c r="R220" s="112">
        <v>95231476</v>
      </c>
      <c r="S220" s="112">
        <v>19347614</v>
      </c>
      <c r="T220" s="112">
        <v>1</v>
      </c>
      <c r="U220" s="113">
        <v>601.26960000000008</v>
      </c>
      <c r="V220" s="113">
        <f>T220*(U220*(1+P220)*1.18)+L220*M220*$V$1</f>
        <v>4158.0115368000006</v>
      </c>
      <c r="W220" s="138">
        <f>T220*(U220*(1+Q220)*1.18)+L220*N220*$W$1</f>
        <v>2742.5970047999999</v>
      </c>
      <c r="Y220" s="124">
        <f t="shared" si="68"/>
        <v>2845.44</v>
      </c>
      <c r="Z220" s="85">
        <f t="shared" si="69"/>
        <v>1312.5715368000006</v>
      </c>
      <c r="AB220" s="85">
        <f t="shared" si="70"/>
        <v>1607.3999999999999</v>
      </c>
      <c r="AC220" s="85">
        <f t="shared" si="71"/>
        <v>1135.1970048000001</v>
      </c>
    </row>
    <row r="221" spans="1:29" s="119" customFormat="1">
      <c r="A221" s="139" t="s">
        <v>107</v>
      </c>
      <c r="B221" s="140" t="s">
        <v>4</v>
      </c>
      <c r="C221" s="140" t="s">
        <v>43</v>
      </c>
      <c r="D221" s="140" t="s">
        <v>37</v>
      </c>
      <c r="E221" s="140" t="s">
        <v>170</v>
      </c>
      <c r="F221" s="140" t="s">
        <v>36</v>
      </c>
      <c r="G221" s="117" t="s">
        <v>183</v>
      </c>
      <c r="H221" s="140" t="s">
        <v>12</v>
      </c>
      <c r="I221" s="145" t="s">
        <v>44</v>
      </c>
      <c r="J221" s="192" t="s">
        <v>184</v>
      </c>
      <c r="K221" s="77" t="s">
        <v>28</v>
      </c>
      <c r="L221" s="78">
        <v>1.1000000000000001</v>
      </c>
      <c r="M221" s="78">
        <f>0.5*0.9</f>
        <v>0.45</v>
      </c>
      <c r="N221" s="78">
        <f>0.55*0.9</f>
        <v>0.49500000000000005</v>
      </c>
      <c r="O221" s="78">
        <v>1</v>
      </c>
      <c r="P221" s="78">
        <v>0.85</v>
      </c>
      <c r="Q221" s="78">
        <v>0.6</v>
      </c>
      <c r="R221" s="79">
        <v>95231476</v>
      </c>
      <c r="S221" s="79">
        <v>19347614</v>
      </c>
      <c r="T221" s="79">
        <v>1</v>
      </c>
      <c r="U221" s="80">
        <v>601.26960000000008</v>
      </c>
      <c r="V221" s="80">
        <f>T221*(U221*(1+P221)*1.18)+T222*(U222*(1+P222)*1.18)+L221*M221*$V$1</f>
        <v>16896.779160000002</v>
      </c>
      <c r="W221" s="102">
        <f>T221*(U221*(1+Q221)*1.18)+T222*(U222*(1+Q222)*1.18)+L221*N221*$W$1</f>
        <v>14490.710760000004</v>
      </c>
      <c r="Y221" s="124">
        <f t="shared" si="68"/>
        <v>1029.6000000000001</v>
      </c>
      <c r="Z221" s="85">
        <f t="shared" si="69"/>
        <v>15867.179160000002</v>
      </c>
      <c r="AB221" s="85">
        <f t="shared" si="70"/>
        <v>767.74500000000012</v>
      </c>
      <c r="AC221" s="85">
        <f t="shared" si="71"/>
        <v>13722.965760000003</v>
      </c>
    </row>
    <row r="222" spans="1:29" s="119" customFormat="1">
      <c r="A222" s="139" t="s">
        <v>107</v>
      </c>
      <c r="B222" s="140" t="s">
        <v>4</v>
      </c>
      <c r="C222" s="140" t="s">
        <v>43</v>
      </c>
      <c r="D222" s="140" t="s">
        <v>37</v>
      </c>
      <c r="E222" s="140" t="s">
        <v>170</v>
      </c>
      <c r="F222" s="140" t="s">
        <v>36</v>
      </c>
      <c r="G222" s="117"/>
      <c r="H222" s="140" t="s">
        <v>12</v>
      </c>
      <c r="I222" s="145" t="s">
        <v>44</v>
      </c>
      <c r="J222" s="193" t="s">
        <v>184</v>
      </c>
      <c r="K222" s="3" t="s">
        <v>30</v>
      </c>
      <c r="L222" s="84"/>
      <c r="M222" s="84"/>
      <c r="N222" s="84"/>
      <c r="O222" s="84"/>
      <c r="P222" s="84">
        <v>0.85</v>
      </c>
      <c r="Q222" s="84">
        <v>0.6</v>
      </c>
      <c r="R222" s="82">
        <v>95224012</v>
      </c>
      <c r="S222" s="150" t="s">
        <v>180</v>
      </c>
      <c r="T222" s="82">
        <v>2</v>
      </c>
      <c r="U222" s="85">
        <v>3333.6252000000004</v>
      </c>
      <c r="V222" s="85"/>
      <c r="W222" s="86"/>
      <c r="Y222" s="85"/>
      <c r="Z222" s="85"/>
      <c r="AB222" s="85"/>
      <c r="AC222" s="85"/>
    </row>
    <row r="223" spans="1:29" s="119" customFormat="1" ht="12" thickBot="1">
      <c r="A223" s="139" t="s">
        <v>107</v>
      </c>
      <c r="B223" s="140" t="s">
        <v>4</v>
      </c>
      <c r="C223" s="140" t="s">
        <v>43</v>
      </c>
      <c r="D223" s="140" t="s">
        <v>37</v>
      </c>
      <c r="E223" s="140" t="s">
        <v>170</v>
      </c>
      <c r="F223" s="140" t="s">
        <v>36</v>
      </c>
      <c r="G223" s="117"/>
      <c r="H223" s="140" t="s">
        <v>12</v>
      </c>
      <c r="I223" s="145" t="s">
        <v>44</v>
      </c>
      <c r="J223" s="194" t="s">
        <v>184</v>
      </c>
      <c r="K223" s="88" t="s">
        <v>31</v>
      </c>
      <c r="L223" s="89"/>
      <c r="M223" s="89"/>
      <c r="N223" s="89"/>
      <c r="O223" s="89"/>
      <c r="P223" s="89">
        <v>0.85</v>
      </c>
      <c r="Q223" s="89">
        <v>0.6</v>
      </c>
      <c r="R223" s="90"/>
      <c r="S223" s="90"/>
      <c r="T223" s="90"/>
      <c r="U223" s="91"/>
      <c r="V223" s="91"/>
      <c r="W223" s="92"/>
      <c r="Y223" s="85"/>
      <c r="Z223" s="85"/>
      <c r="AB223" s="85"/>
      <c r="AC223" s="85"/>
    </row>
    <row r="224" spans="1:29" s="119" customFormat="1">
      <c r="A224" s="139" t="s">
        <v>107</v>
      </c>
      <c r="B224" s="140" t="s">
        <v>4</v>
      </c>
      <c r="C224" s="140" t="s">
        <v>43</v>
      </c>
      <c r="D224" s="140" t="s">
        <v>37</v>
      </c>
      <c r="E224" s="140" t="s">
        <v>170</v>
      </c>
      <c r="F224" s="140" t="s">
        <v>36</v>
      </c>
      <c r="G224" s="117"/>
      <c r="H224" s="140" t="s">
        <v>12</v>
      </c>
      <c r="I224" s="145" t="s">
        <v>44</v>
      </c>
      <c r="J224" s="202" t="s">
        <v>98</v>
      </c>
      <c r="K224" s="125" t="s">
        <v>160</v>
      </c>
      <c r="L224" s="107">
        <v>1</v>
      </c>
      <c r="M224" s="107">
        <v>1.2825</v>
      </c>
      <c r="N224" s="107">
        <v>1.0449999999999999</v>
      </c>
      <c r="O224" s="107">
        <v>1</v>
      </c>
      <c r="P224" s="107">
        <v>0.85</v>
      </c>
      <c r="Q224" s="107">
        <v>0.6</v>
      </c>
      <c r="R224" s="108">
        <v>95917155</v>
      </c>
      <c r="S224" s="108">
        <v>19347944</v>
      </c>
      <c r="T224" s="108">
        <v>1</v>
      </c>
      <c r="U224" s="126">
        <v>1475.634</v>
      </c>
      <c r="V224" s="126">
        <f>T224*(U224*(1+P224)*1.18)+L224*M224*$V$1</f>
        <v>5888.9090219999998</v>
      </c>
      <c r="W224" s="109">
        <f>T224*(U224*(1+Q224)*1.18)+L224*N224*$W$1</f>
        <v>4259.4469919999992</v>
      </c>
      <c r="Y224" s="124">
        <f>L224*M224*O224*$V$1</f>
        <v>2667.6</v>
      </c>
      <c r="Z224" s="85">
        <f>V224-Y224</f>
        <v>3221.3090219999999</v>
      </c>
      <c r="AB224" s="85">
        <f>L224*N224*O224*$W$1</f>
        <v>1473.4499999999998</v>
      </c>
      <c r="AC224" s="85">
        <f>W224-AB224</f>
        <v>2785.9969919999994</v>
      </c>
    </row>
    <row r="225" spans="1:29" s="119" customFormat="1" ht="12" thickBot="1">
      <c r="A225" s="139" t="s">
        <v>107</v>
      </c>
      <c r="B225" s="140" t="s">
        <v>4</v>
      </c>
      <c r="C225" s="140" t="s">
        <v>43</v>
      </c>
      <c r="D225" s="140" t="s">
        <v>37</v>
      </c>
      <c r="E225" s="140" t="s">
        <v>170</v>
      </c>
      <c r="F225" s="140" t="s">
        <v>36</v>
      </c>
      <c r="G225" s="117"/>
      <c r="H225" s="140" t="s">
        <v>12</v>
      </c>
      <c r="I225" s="145" t="s">
        <v>44</v>
      </c>
      <c r="J225" s="194" t="s">
        <v>98</v>
      </c>
      <c r="K225" s="88" t="s">
        <v>161</v>
      </c>
      <c r="L225" s="89"/>
      <c r="M225" s="89"/>
      <c r="N225" s="89"/>
      <c r="O225" s="89"/>
      <c r="P225" s="89">
        <v>0.85</v>
      </c>
      <c r="Q225" s="89">
        <v>0.6</v>
      </c>
      <c r="R225" s="90">
        <v>95917154</v>
      </c>
      <c r="S225" s="90">
        <v>19347943</v>
      </c>
      <c r="T225" s="90">
        <v>1</v>
      </c>
      <c r="U225" s="91">
        <v>1475.634</v>
      </c>
      <c r="V225" s="91"/>
      <c r="W225" s="92"/>
      <c r="Y225" s="85"/>
      <c r="Z225" s="85"/>
      <c r="AB225" s="85"/>
      <c r="AC225" s="85"/>
    </row>
    <row r="226" spans="1:29" s="119" customFormat="1">
      <c r="A226" s="139" t="s">
        <v>107</v>
      </c>
      <c r="B226" s="140" t="s">
        <v>4</v>
      </c>
      <c r="C226" s="140" t="s">
        <v>43</v>
      </c>
      <c r="D226" s="140" t="s">
        <v>37</v>
      </c>
      <c r="E226" s="140" t="s">
        <v>170</v>
      </c>
      <c r="F226" s="140" t="s">
        <v>36</v>
      </c>
      <c r="G226" s="117"/>
      <c r="H226" s="140" t="s">
        <v>12</v>
      </c>
      <c r="I226" s="145" t="s">
        <v>44</v>
      </c>
      <c r="J226" s="192" t="s">
        <v>32</v>
      </c>
      <c r="K226" s="77" t="s">
        <v>162</v>
      </c>
      <c r="L226" s="78">
        <v>1</v>
      </c>
      <c r="M226" s="78">
        <v>1.2825</v>
      </c>
      <c r="N226" s="78">
        <v>1.0449999999999999</v>
      </c>
      <c r="O226" s="78">
        <v>1</v>
      </c>
      <c r="P226" s="78">
        <v>0.85</v>
      </c>
      <c r="Q226" s="78">
        <v>0.6</v>
      </c>
      <c r="R226" s="79" t="s">
        <v>187</v>
      </c>
      <c r="S226" s="79" t="s">
        <v>237</v>
      </c>
      <c r="T226" s="79">
        <v>1</v>
      </c>
      <c r="U226" s="105">
        <v>1475.634</v>
      </c>
      <c r="V226" s="80">
        <f>T226*(U226*(1+P226)*1.18)+L226*M226*$V$1+T228*(U228*(1+P228)*1.18)</f>
        <v>7747.6134570000004</v>
      </c>
      <c r="W226" s="102">
        <f>T226*(U226*(1+Q226)*1.18)+L226*N226*$V$1+T228*(U228*(1+Q228)*1.18)</f>
        <v>6567.1251519999996</v>
      </c>
      <c r="X226" s="119">
        <v>19347944</v>
      </c>
      <c r="Y226" s="124">
        <f>L226*M226*O226*$V$1</f>
        <v>2667.6</v>
      </c>
      <c r="Z226" s="85">
        <f>V226-Y226</f>
        <v>5080.0134570000009</v>
      </c>
      <c r="AB226" s="85">
        <f>L226*N226*O226*$W$1</f>
        <v>1473.4499999999998</v>
      </c>
      <c r="AC226" s="85">
        <f>W226-AB226</f>
        <v>5093.6751519999998</v>
      </c>
    </row>
    <row r="227" spans="1:29" s="119" customFormat="1">
      <c r="A227" s="139" t="s">
        <v>107</v>
      </c>
      <c r="B227" s="140" t="s">
        <v>4</v>
      </c>
      <c r="C227" s="140" t="s">
        <v>43</v>
      </c>
      <c r="D227" s="140" t="s">
        <v>37</v>
      </c>
      <c r="E227" s="140" t="s">
        <v>170</v>
      </c>
      <c r="F227" s="140" t="s">
        <v>36</v>
      </c>
      <c r="G227" s="117"/>
      <c r="H227" s="140" t="s">
        <v>12</v>
      </c>
      <c r="I227" s="145" t="s">
        <v>44</v>
      </c>
      <c r="J227" s="193" t="s">
        <v>32</v>
      </c>
      <c r="K227" s="3" t="s">
        <v>163</v>
      </c>
      <c r="L227" s="84"/>
      <c r="M227" s="84"/>
      <c r="N227" s="84"/>
      <c r="O227" s="84"/>
      <c r="P227" s="84">
        <v>0.85</v>
      </c>
      <c r="Q227" s="84">
        <v>0.6</v>
      </c>
      <c r="R227" s="82">
        <v>95227628</v>
      </c>
      <c r="S227" s="82">
        <v>19372045</v>
      </c>
      <c r="T227" s="82">
        <v>1</v>
      </c>
      <c r="U227" s="85">
        <v>851.44500000000005</v>
      </c>
      <c r="V227" s="85"/>
      <c r="W227" s="86"/>
      <c r="Y227" s="85"/>
      <c r="Z227" s="85"/>
      <c r="AB227" s="85"/>
      <c r="AC227" s="85"/>
    </row>
    <row r="228" spans="1:29" s="119" customFormat="1" ht="12" thickBot="1">
      <c r="A228" s="139" t="s">
        <v>107</v>
      </c>
      <c r="B228" s="140" t="s">
        <v>4</v>
      </c>
      <c r="C228" s="140" t="s">
        <v>43</v>
      </c>
      <c r="D228" s="140" t="s">
        <v>37</v>
      </c>
      <c r="E228" s="140" t="s">
        <v>170</v>
      </c>
      <c r="F228" s="140" t="s">
        <v>36</v>
      </c>
      <c r="G228" s="117"/>
      <c r="H228" s="140" t="s">
        <v>12</v>
      </c>
      <c r="I228" s="145" t="s">
        <v>44</v>
      </c>
      <c r="J228" s="194" t="s">
        <v>32</v>
      </c>
      <c r="K228" s="88" t="s">
        <v>164</v>
      </c>
      <c r="L228" s="89"/>
      <c r="M228" s="89"/>
      <c r="N228" s="89"/>
      <c r="O228" s="89"/>
      <c r="P228" s="89">
        <v>0.85</v>
      </c>
      <c r="Q228" s="89">
        <v>0.6</v>
      </c>
      <c r="R228" s="90">
        <v>95227628</v>
      </c>
      <c r="S228" s="90">
        <v>19372045</v>
      </c>
      <c r="T228" s="90">
        <v>1</v>
      </c>
      <c r="U228" s="91">
        <v>851.44500000000005</v>
      </c>
      <c r="V228" s="91"/>
      <c r="W228" s="92"/>
      <c r="Y228" s="85"/>
      <c r="Z228" s="85"/>
      <c r="AB228" s="85"/>
      <c r="AC228" s="85"/>
    </row>
    <row r="229" spans="1:29" s="119" customFormat="1">
      <c r="A229" s="139" t="s">
        <v>107</v>
      </c>
      <c r="B229" s="140" t="s">
        <v>4</v>
      </c>
      <c r="C229" s="140" t="s">
        <v>43</v>
      </c>
      <c r="D229" s="140" t="s">
        <v>37</v>
      </c>
      <c r="E229" s="140" t="s">
        <v>170</v>
      </c>
      <c r="F229" s="140" t="s">
        <v>36</v>
      </c>
      <c r="G229" s="117"/>
      <c r="H229" s="140" t="s">
        <v>12</v>
      </c>
      <c r="I229" s="145" t="s">
        <v>44</v>
      </c>
      <c r="J229" s="192" t="s">
        <v>99</v>
      </c>
      <c r="K229" s="77" t="s">
        <v>165</v>
      </c>
      <c r="L229" s="78">
        <v>0.60000000000000009</v>
      </c>
      <c r="M229" s="78">
        <v>0.95</v>
      </c>
      <c r="N229" s="78">
        <v>0.95</v>
      </c>
      <c r="O229" s="78">
        <v>1</v>
      </c>
      <c r="P229" s="78">
        <v>0.85</v>
      </c>
      <c r="Q229" s="78">
        <v>0.6</v>
      </c>
      <c r="R229" s="79">
        <v>95077490</v>
      </c>
      <c r="S229" s="79">
        <v>19347939</v>
      </c>
      <c r="T229" s="79">
        <v>1</v>
      </c>
      <c r="U229" s="80">
        <v>1040.0940000000001</v>
      </c>
      <c r="V229" s="80">
        <f>T229*(U229*(1+P229)*1.18)+L229*M229*$V$1</f>
        <v>3456.1252020000002</v>
      </c>
      <c r="W229" s="102">
        <f>T229*(U229*(1+Q229)*1.18)+L229*N229*$W$1</f>
        <v>2767.3974720000001</v>
      </c>
      <c r="Y229" s="124">
        <f>L229*M229*O229*$V$1</f>
        <v>1185.6000000000001</v>
      </c>
      <c r="Z229" s="85">
        <f>V229-Y229</f>
        <v>2270.5252019999998</v>
      </c>
      <c r="AB229" s="85">
        <f>L229*N229*O229*$W$1</f>
        <v>803.7</v>
      </c>
      <c r="AC229" s="85">
        <f>W229-AB229</f>
        <v>1963.6974720000001</v>
      </c>
    </row>
    <row r="230" spans="1:29" s="119" customFormat="1" ht="12" thickBot="1">
      <c r="A230" s="139" t="s">
        <v>107</v>
      </c>
      <c r="B230" s="140" t="s">
        <v>4</v>
      </c>
      <c r="C230" s="140" t="s">
        <v>43</v>
      </c>
      <c r="D230" s="140" t="s">
        <v>37</v>
      </c>
      <c r="E230" s="140" t="s">
        <v>170</v>
      </c>
      <c r="F230" s="140" t="s">
        <v>36</v>
      </c>
      <c r="G230" s="117"/>
      <c r="H230" s="140" t="s">
        <v>12</v>
      </c>
      <c r="I230" s="145" t="s">
        <v>44</v>
      </c>
      <c r="J230" s="193" t="s">
        <v>99</v>
      </c>
      <c r="K230" s="3" t="s">
        <v>166</v>
      </c>
      <c r="L230" s="84"/>
      <c r="M230" s="84"/>
      <c r="N230" s="84"/>
      <c r="O230" s="84"/>
      <c r="P230" s="84">
        <v>0.85</v>
      </c>
      <c r="Q230" s="84">
        <v>0.6</v>
      </c>
      <c r="R230" s="82">
        <v>95077490</v>
      </c>
      <c r="S230" s="82">
        <v>19347939</v>
      </c>
      <c r="T230" s="82">
        <v>1</v>
      </c>
      <c r="U230" s="85">
        <v>1040.0940000000001</v>
      </c>
      <c r="V230" s="85"/>
      <c r="W230" s="86"/>
      <c r="Y230" s="85"/>
      <c r="Z230" s="85"/>
      <c r="AB230" s="85"/>
      <c r="AC230" s="85"/>
    </row>
    <row r="231" spans="1:29" s="119" customFormat="1" ht="12" thickBot="1">
      <c r="A231" s="139" t="s">
        <v>107</v>
      </c>
      <c r="B231" s="140" t="s">
        <v>4</v>
      </c>
      <c r="C231" s="140" t="s">
        <v>43</v>
      </c>
      <c r="D231" s="140" t="s">
        <v>37</v>
      </c>
      <c r="E231" s="140" t="s">
        <v>170</v>
      </c>
      <c r="F231" s="140" t="s">
        <v>36</v>
      </c>
      <c r="G231" s="117"/>
      <c r="H231" s="140" t="s">
        <v>12</v>
      </c>
      <c r="I231" s="145" t="s">
        <v>44</v>
      </c>
      <c r="J231" s="195" t="s">
        <v>92</v>
      </c>
      <c r="K231" s="94" t="s">
        <v>167</v>
      </c>
      <c r="L231" s="95">
        <v>2</v>
      </c>
      <c r="M231" s="95">
        <v>1.4249999999999998</v>
      </c>
      <c r="N231" s="95">
        <v>1.8049999999999999</v>
      </c>
      <c r="O231" s="95">
        <v>1</v>
      </c>
      <c r="P231" s="95">
        <v>0.85</v>
      </c>
      <c r="Q231" s="95">
        <v>0.6</v>
      </c>
      <c r="R231" s="100" t="s">
        <v>180</v>
      </c>
      <c r="S231" s="152" t="s">
        <v>180</v>
      </c>
      <c r="T231" s="100"/>
      <c r="U231" s="106"/>
      <c r="V231" s="106"/>
      <c r="W231" s="81"/>
      <c r="Y231" s="85"/>
      <c r="Z231" s="85"/>
      <c r="AB231" s="85"/>
      <c r="AC231" s="85"/>
    </row>
    <row r="232" spans="1:29" s="119" customFormat="1">
      <c r="A232" s="209" t="s">
        <v>107</v>
      </c>
      <c r="B232" s="181" t="s">
        <v>4</v>
      </c>
      <c r="C232" s="181" t="s">
        <v>43</v>
      </c>
      <c r="D232" s="181" t="s">
        <v>37</v>
      </c>
      <c r="E232" s="181" t="s">
        <v>171</v>
      </c>
      <c r="F232" s="181" t="s">
        <v>36</v>
      </c>
      <c r="G232" s="181"/>
      <c r="H232" s="181" t="s">
        <v>12</v>
      </c>
      <c r="I232" s="210" t="s">
        <v>44</v>
      </c>
      <c r="J232" s="196" t="s">
        <v>89</v>
      </c>
      <c r="K232" s="133" t="s">
        <v>20</v>
      </c>
      <c r="L232" s="134">
        <v>0.4</v>
      </c>
      <c r="M232" s="134">
        <v>0.95</v>
      </c>
      <c r="N232" s="134">
        <v>0.85499999999999998</v>
      </c>
      <c r="O232" s="134">
        <v>1</v>
      </c>
      <c r="P232" s="134">
        <v>0.88</v>
      </c>
      <c r="Q232" s="134">
        <f>P232</f>
        <v>0.88</v>
      </c>
      <c r="R232" s="135">
        <v>95599912</v>
      </c>
      <c r="S232" s="157" t="s">
        <v>19</v>
      </c>
      <c r="T232" s="135">
        <v>4.5</v>
      </c>
      <c r="U232" s="136">
        <v>275.43059999999997</v>
      </c>
      <c r="V232" s="136">
        <f>U232*(1+P232)*T232*1.18+((U233+U234)*(1+P233))*1.18+L232*M232*$V$1</f>
        <v>3983.4301992799992</v>
      </c>
      <c r="W232" s="137">
        <f>U232*(1+Q232)*T232*1.18+((U233+U234)*(1+Q233))*1.18+L232*N232*$W$1</f>
        <v>3615.3229552799994</v>
      </c>
      <c r="Y232" s="124">
        <f>L232*M232*O232*$V$1</f>
        <v>790.4</v>
      </c>
      <c r="Z232" s="85">
        <f>V232-Y232</f>
        <v>3193.0301992799991</v>
      </c>
      <c r="AB232" s="85">
        <f>L232*N232*O232*$W$1</f>
        <v>482.22</v>
      </c>
      <c r="AC232" s="85">
        <f>W232-AB232</f>
        <v>3133.1029552799992</v>
      </c>
    </row>
    <row r="233" spans="1:29" s="119" customFormat="1">
      <c r="A233" s="139" t="s">
        <v>107</v>
      </c>
      <c r="B233" s="140" t="s">
        <v>4</v>
      </c>
      <c r="C233" s="140" t="s">
        <v>43</v>
      </c>
      <c r="D233" s="140" t="s">
        <v>37</v>
      </c>
      <c r="E233" s="140" t="s">
        <v>171</v>
      </c>
      <c r="F233" s="140" t="s">
        <v>36</v>
      </c>
      <c r="G233" s="117"/>
      <c r="H233" s="140" t="s">
        <v>12</v>
      </c>
      <c r="I233" s="145" t="s">
        <v>44</v>
      </c>
      <c r="J233" s="197" t="s">
        <v>89</v>
      </c>
      <c r="K233" s="3" t="s">
        <v>21</v>
      </c>
      <c r="L233" s="84"/>
      <c r="M233" s="84"/>
      <c r="N233" s="84"/>
      <c r="O233" s="84"/>
      <c r="P233" s="84">
        <v>0.85</v>
      </c>
      <c r="Q233" s="84">
        <v>0.6</v>
      </c>
      <c r="R233" s="82">
        <v>55594651</v>
      </c>
      <c r="S233" s="82">
        <v>19347492</v>
      </c>
      <c r="T233" s="82">
        <v>1</v>
      </c>
      <c r="U233" s="85">
        <v>162.86339999999998</v>
      </c>
      <c r="V233" s="85"/>
      <c r="W233" s="86"/>
      <c r="Y233" s="85"/>
      <c r="Z233" s="85"/>
      <c r="AB233" s="85"/>
      <c r="AC233" s="85"/>
    </row>
    <row r="234" spans="1:29" s="119" customFormat="1" ht="12" thickBot="1">
      <c r="A234" s="139" t="s">
        <v>107</v>
      </c>
      <c r="B234" s="140" t="s">
        <v>4</v>
      </c>
      <c r="C234" s="140" t="s">
        <v>43</v>
      </c>
      <c r="D234" s="140" t="s">
        <v>37</v>
      </c>
      <c r="E234" s="140" t="s">
        <v>171</v>
      </c>
      <c r="F234" s="140" t="s">
        <v>36</v>
      </c>
      <c r="G234" s="117"/>
      <c r="H234" s="140" t="s">
        <v>12</v>
      </c>
      <c r="I234" s="145" t="s">
        <v>44</v>
      </c>
      <c r="J234" s="198" t="s">
        <v>89</v>
      </c>
      <c r="K234" s="88" t="s">
        <v>22</v>
      </c>
      <c r="L234" s="89"/>
      <c r="M234" s="89"/>
      <c r="N234" s="89"/>
      <c r="O234" s="89"/>
      <c r="P234" s="89">
        <v>0.85</v>
      </c>
      <c r="Q234" s="89">
        <v>0.6</v>
      </c>
      <c r="R234" s="90">
        <v>90528145</v>
      </c>
      <c r="S234" s="156" t="s">
        <v>19</v>
      </c>
      <c r="T234" s="90">
        <v>1</v>
      </c>
      <c r="U234" s="91">
        <v>40.279800000000002</v>
      </c>
      <c r="V234" s="91"/>
      <c r="W234" s="92"/>
      <c r="Y234" s="85"/>
      <c r="Z234" s="85"/>
      <c r="AB234" s="85"/>
      <c r="AC234" s="85"/>
    </row>
    <row r="235" spans="1:29" s="119" customFormat="1" ht="12" thickBot="1">
      <c r="A235" s="139" t="s">
        <v>107</v>
      </c>
      <c r="B235" s="140" t="s">
        <v>4</v>
      </c>
      <c r="C235" s="140" t="s">
        <v>43</v>
      </c>
      <c r="D235" s="140" t="s">
        <v>37</v>
      </c>
      <c r="E235" s="140" t="s">
        <v>171</v>
      </c>
      <c r="F235" s="140" t="s">
        <v>36</v>
      </c>
      <c r="G235" s="117"/>
      <c r="H235" s="140" t="s">
        <v>12</v>
      </c>
      <c r="I235" s="145" t="s">
        <v>44</v>
      </c>
      <c r="J235" s="195" t="s">
        <v>90</v>
      </c>
      <c r="K235" s="94" t="s">
        <v>23</v>
      </c>
      <c r="L235" s="95">
        <v>0.3</v>
      </c>
      <c r="M235" s="95">
        <v>0.85499999999999998</v>
      </c>
      <c r="N235" s="95">
        <v>0.66499999999999992</v>
      </c>
      <c r="O235" s="95">
        <v>1</v>
      </c>
      <c r="P235" s="95">
        <v>0.85</v>
      </c>
      <c r="Q235" s="95">
        <v>0.6</v>
      </c>
      <c r="R235" s="96">
        <v>96950990</v>
      </c>
      <c r="S235" s="100">
        <v>19347472</v>
      </c>
      <c r="T235" s="97">
        <v>1</v>
      </c>
      <c r="U235" s="98">
        <v>155.15220000000002</v>
      </c>
      <c r="V235" s="98">
        <f>T235*(U235*(1+P235)*1.18)+L235*M235*$V$1</f>
        <v>872.21725259999994</v>
      </c>
      <c r="W235" s="81">
        <f>T235*(U235*(1+Q235)*1.18)+L235*N235*$W$1</f>
        <v>574.22235360000002</v>
      </c>
      <c r="Y235" s="124">
        <f t="shared" ref="Y235:Y240" si="72">L235*M235*O235*$V$1</f>
        <v>533.52</v>
      </c>
      <c r="Z235" s="85">
        <f t="shared" ref="Z235:Z240" si="73">V235-Y235</f>
        <v>338.69725259999996</v>
      </c>
      <c r="AB235" s="85">
        <f t="shared" ref="AB235:AB240" si="74">L235*N235*O235*$W$1</f>
        <v>281.29499999999996</v>
      </c>
      <c r="AC235" s="85">
        <f t="shared" ref="AC235:AC240" si="75">W235-AB235</f>
        <v>292.92735360000006</v>
      </c>
    </row>
    <row r="236" spans="1:29" s="119" customFormat="1" ht="12" thickBot="1">
      <c r="A236" s="139" t="s">
        <v>107</v>
      </c>
      <c r="B236" s="140" t="s">
        <v>4</v>
      </c>
      <c r="C236" s="140" t="s">
        <v>43</v>
      </c>
      <c r="D236" s="140" t="s">
        <v>37</v>
      </c>
      <c r="E236" s="140" t="s">
        <v>171</v>
      </c>
      <c r="F236" s="140" t="s">
        <v>36</v>
      </c>
      <c r="G236" s="117"/>
      <c r="H236" s="140" t="s">
        <v>12</v>
      </c>
      <c r="I236" s="145" t="s">
        <v>44</v>
      </c>
      <c r="J236" s="199" t="s">
        <v>91</v>
      </c>
      <c r="K236" s="94" t="s">
        <v>157</v>
      </c>
      <c r="L236" s="95">
        <v>0.3</v>
      </c>
      <c r="M236" s="95">
        <v>0.95</v>
      </c>
      <c r="N236" s="95">
        <v>0.95</v>
      </c>
      <c r="O236" s="95">
        <v>1</v>
      </c>
      <c r="P236" s="95">
        <v>0.85</v>
      </c>
      <c r="Q236" s="95">
        <v>0.6</v>
      </c>
      <c r="R236" s="100">
        <v>13503675</v>
      </c>
      <c r="S236" s="100">
        <v>19347478</v>
      </c>
      <c r="T236" s="100">
        <v>1</v>
      </c>
      <c r="U236" s="98">
        <v>245.37120000000002</v>
      </c>
      <c r="V236" s="98">
        <f>T236*(U236*(1+P236)*1.18)+L236*M236*$V$1</f>
        <v>1128.4453295999999</v>
      </c>
      <c r="W236" s="81">
        <f>T236*(U236*(1+Q236)*1.18)+L236*N236*$W$1</f>
        <v>865.1108256</v>
      </c>
      <c r="Y236" s="124">
        <f t="shared" si="72"/>
        <v>592.79999999999995</v>
      </c>
      <c r="Z236" s="85">
        <f t="shared" si="73"/>
        <v>535.64532959999997</v>
      </c>
      <c r="AB236" s="85">
        <f t="shared" si="74"/>
        <v>401.84999999999997</v>
      </c>
      <c r="AC236" s="85">
        <f t="shared" si="75"/>
        <v>463.26082560000003</v>
      </c>
    </row>
    <row r="237" spans="1:29" s="119" customFormat="1" ht="12" thickBot="1">
      <c r="A237" s="139" t="s">
        <v>107</v>
      </c>
      <c r="B237" s="140" t="s">
        <v>4</v>
      </c>
      <c r="C237" s="140" t="s">
        <v>43</v>
      </c>
      <c r="D237" s="140" t="s">
        <v>37</v>
      </c>
      <c r="E237" s="140" t="s">
        <v>171</v>
      </c>
      <c r="F237" s="140" t="s">
        <v>36</v>
      </c>
      <c r="G237" s="117"/>
      <c r="H237" s="140" t="s">
        <v>12</v>
      </c>
      <c r="I237" s="145" t="s">
        <v>44</v>
      </c>
      <c r="J237" s="199" t="s">
        <v>158</v>
      </c>
      <c r="K237" s="94" t="s">
        <v>159</v>
      </c>
      <c r="L237" s="95">
        <v>0.4</v>
      </c>
      <c r="M237" s="95">
        <v>0.95</v>
      </c>
      <c r="N237" s="95">
        <v>0.95</v>
      </c>
      <c r="O237" s="95">
        <v>1</v>
      </c>
      <c r="P237" s="95">
        <v>0.85</v>
      </c>
      <c r="Q237" s="95">
        <v>0.6</v>
      </c>
      <c r="R237" s="100">
        <v>25193473</v>
      </c>
      <c r="S237" s="152" t="s">
        <v>180</v>
      </c>
      <c r="T237" s="100">
        <v>4</v>
      </c>
      <c r="U237" s="98">
        <v>244.239</v>
      </c>
      <c r="V237" s="98">
        <f>T237*(U237*(1+P237)*1.18)+L237*M237*$V$1</f>
        <v>2923.0949479999999</v>
      </c>
      <c r="W237" s="81">
        <f>T237*(U237*(1+Q237)*1.18)+L237*N237*$W$1</f>
        <v>2380.2929279999998</v>
      </c>
      <c r="Y237" s="124">
        <f t="shared" si="72"/>
        <v>790.4</v>
      </c>
      <c r="Z237" s="85">
        <f t="shared" si="73"/>
        <v>2132.6949479999998</v>
      </c>
      <c r="AB237" s="85">
        <f t="shared" si="74"/>
        <v>535.79999999999995</v>
      </c>
      <c r="AC237" s="85">
        <f t="shared" si="75"/>
        <v>1844.4929279999999</v>
      </c>
    </row>
    <row r="238" spans="1:29" s="119" customFormat="1" ht="12" thickBot="1">
      <c r="A238" s="139" t="s">
        <v>107</v>
      </c>
      <c r="B238" s="140" t="s">
        <v>4</v>
      </c>
      <c r="C238" s="140" t="s">
        <v>43</v>
      </c>
      <c r="D238" s="140" t="s">
        <v>37</v>
      </c>
      <c r="E238" s="140" t="s">
        <v>171</v>
      </c>
      <c r="F238" s="140" t="s">
        <v>36</v>
      </c>
      <c r="G238" s="117"/>
      <c r="H238" s="140" t="s">
        <v>12</v>
      </c>
      <c r="I238" s="145" t="s">
        <v>44</v>
      </c>
      <c r="J238" s="195" t="s">
        <v>93</v>
      </c>
      <c r="K238" s="94" t="s">
        <v>24</v>
      </c>
      <c r="L238" s="95">
        <v>0.3</v>
      </c>
      <c r="M238" s="95">
        <v>0.95</v>
      </c>
      <c r="N238" s="95">
        <v>0.95</v>
      </c>
      <c r="O238" s="95">
        <v>1</v>
      </c>
      <c r="P238" s="95">
        <v>0.85</v>
      </c>
      <c r="Q238" s="95">
        <v>0.6</v>
      </c>
      <c r="R238" s="100">
        <v>25186687</v>
      </c>
      <c r="S238" s="100">
        <v>19347523</v>
      </c>
      <c r="T238" s="100">
        <v>1</v>
      </c>
      <c r="U238" s="98">
        <v>3871.92</v>
      </c>
      <c r="V238" s="98">
        <f>T238*(U238*(1+P238)*1.18)+L238*M238*$V$1</f>
        <v>9045.2013599999991</v>
      </c>
      <c r="W238" s="81">
        <f>T238*(U238*(1+Q238)*1.18)+L238*N238*$W$1</f>
        <v>7712.03496</v>
      </c>
      <c r="Y238" s="124">
        <f t="shared" si="72"/>
        <v>592.79999999999995</v>
      </c>
      <c r="Z238" s="85">
        <f t="shared" si="73"/>
        <v>8452.4013599999998</v>
      </c>
      <c r="AB238" s="85">
        <f t="shared" si="74"/>
        <v>401.84999999999997</v>
      </c>
      <c r="AC238" s="85">
        <f t="shared" si="75"/>
        <v>7310.1849599999996</v>
      </c>
    </row>
    <row r="239" spans="1:29" s="119" customFormat="1" ht="12" thickBot="1">
      <c r="A239" s="139" t="s">
        <v>107</v>
      </c>
      <c r="B239" s="140" t="s">
        <v>4</v>
      </c>
      <c r="C239" s="140" t="s">
        <v>43</v>
      </c>
      <c r="D239" s="140" t="s">
        <v>37</v>
      </c>
      <c r="E239" s="140" t="s">
        <v>171</v>
      </c>
      <c r="F239" s="140" t="s">
        <v>36</v>
      </c>
      <c r="G239" s="117"/>
      <c r="H239" s="140" t="s">
        <v>12</v>
      </c>
      <c r="I239" s="145" t="s">
        <v>44</v>
      </c>
      <c r="J239" s="195" t="s">
        <v>94</v>
      </c>
      <c r="K239" s="94" t="s">
        <v>25</v>
      </c>
      <c r="L239" s="95">
        <v>1</v>
      </c>
      <c r="M239" s="95">
        <v>0.47499999999999998</v>
      </c>
      <c r="N239" s="95">
        <v>0.52249999999999996</v>
      </c>
      <c r="O239" s="95">
        <v>1</v>
      </c>
      <c r="P239" s="95">
        <v>0.85</v>
      </c>
      <c r="Q239" s="95">
        <v>0.6</v>
      </c>
      <c r="R239" s="100">
        <v>13412272</v>
      </c>
      <c r="S239" s="100">
        <v>19347580</v>
      </c>
      <c r="T239" s="100">
        <v>1</v>
      </c>
      <c r="U239" s="98">
        <v>1006.2606</v>
      </c>
      <c r="V239" s="98">
        <f>T239*(U239*(1+P239)*1.18)+L239*M239*$V$1</f>
        <v>3184.6668897999998</v>
      </c>
      <c r="W239" s="81">
        <f>T239*(U239*(1+Q239)*1.18)+L239*N239*$W$1</f>
        <v>2636.5450127999998</v>
      </c>
      <c r="Y239" s="124">
        <f t="shared" si="72"/>
        <v>988</v>
      </c>
      <c r="Z239" s="85">
        <f t="shared" si="73"/>
        <v>2196.6668897999998</v>
      </c>
      <c r="AB239" s="85">
        <f t="shared" si="74"/>
        <v>736.72499999999991</v>
      </c>
      <c r="AC239" s="85">
        <f t="shared" si="75"/>
        <v>1899.8200127999999</v>
      </c>
    </row>
    <row r="240" spans="1:29" s="119" customFormat="1">
      <c r="A240" s="139" t="s">
        <v>107</v>
      </c>
      <c r="B240" s="140" t="s">
        <v>4</v>
      </c>
      <c r="C240" s="140" t="s">
        <v>43</v>
      </c>
      <c r="D240" s="140" t="s">
        <v>37</v>
      </c>
      <c r="E240" s="140" t="s">
        <v>171</v>
      </c>
      <c r="F240" s="140" t="s">
        <v>36</v>
      </c>
      <c r="G240" s="117"/>
      <c r="H240" s="140" t="s">
        <v>12</v>
      </c>
      <c r="I240" s="145" t="s">
        <v>44</v>
      </c>
      <c r="J240" s="192" t="s">
        <v>95</v>
      </c>
      <c r="K240" s="77" t="s">
        <v>25</v>
      </c>
      <c r="L240" s="78">
        <v>1.3</v>
      </c>
      <c r="M240" s="78">
        <v>0.85499999999999998</v>
      </c>
      <c r="N240" s="78">
        <v>0.71249999999999991</v>
      </c>
      <c r="O240" s="78">
        <v>1</v>
      </c>
      <c r="P240" s="78">
        <v>0.85</v>
      </c>
      <c r="Q240" s="78">
        <v>0.6</v>
      </c>
      <c r="R240" s="79">
        <v>13412272</v>
      </c>
      <c r="S240" s="79">
        <v>19347580</v>
      </c>
      <c r="T240" s="79">
        <v>1</v>
      </c>
      <c r="U240" s="80">
        <v>1006.2606</v>
      </c>
      <c r="V240" s="80">
        <f>T240*(U240*(1+P240)*1.18)+T241*(U241*(1+P241)*1.18)+L240*M240*$V$1</f>
        <v>10006.344029399999</v>
      </c>
      <c r="W240" s="102">
        <f>T240*(U240*(1+Q240)*1.18)+T241*(U241*(1+Q241)*1.18)+L240*N240*$W$1</f>
        <v>7960.6494984000001</v>
      </c>
      <c r="Y240" s="124">
        <f t="shared" si="72"/>
        <v>2311.92</v>
      </c>
      <c r="Z240" s="85">
        <f t="shared" si="73"/>
        <v>7694.4240293999992</v>
      </c>
      <c r="AB240" s="85">
        <f t="shared" si="74"/>
        <v>1306.0124999999998</v>
      </c>
      <c r="AC240" s="85">
        <f t="shared" si="75"/>
        <v>6654.6369984000003</v>
      </c>
    </row>
    <row r="241" spans="1:29" s="119" customFormat="1">
      <c r="A241" s="139" t="s">
        <v>107</v>
      </c>
      <c r="B241" s="140" t="s">
        <v>4</v>
      </c>
      <c r="C241" s="140" t="s">
        <v>43</v>
      </c>
      <c r="D241" s="140" t="s">
        <v>37</v>
      </c>
      <c r="E241" s="140" t="s">
        <v>171</v>
      </c>
      <c r="F241" s="140" t="s">
        <v>36</v>
      </c>
      <c r="G241" s="117"/>
      <c r="H241" s="140" t="s">
        <v>12</v>
      </c>
      <c r="I241" s="145" t="s">
        <v>44</v>
      </c>
      <c r="J241" s="193" t="s">
        <v>95</v>
      </c>
      <c r="K241" s="3" t="s">
        <v>26</v>
      </c>
      <c r="L241" s="84"/>
      <c r="M241" s="84"/>
      <c r="N241" s="84"/>
      <c r="O241" s="84"/>
      <c r="P241" s="84">
        <v>0.85</v>
      </c>
      <c r="Q241" s="84">
        <v>0.6</v>
      </c>
      <c r="R241" s="82">
        <v>13502044</v>
      </c>
      <c r="S241" s="82">
        <v>19347594</v>
      </c>
      <c r="T241" s="82">
        <v>2</v>
      </c>
      <c r="U241" s="85">
        <v>1259.2206000000001</v>
      </c>
      <c r="V241" s="85"/>
      <c r="W241" s="86"/>
      <c r="Y241" s="85"/>
      <c r="Z241" s="85"/>
      <c r="AB241" s="85"/>
      <c r="AC241" s="85"/>
    </row>
    <row r="242" spans="1:29" s="119" customFormat="1" ht="12.75" thickBot="1">
      <c r="A242" s="139" t="s">
        <v>107</v>
      </c>
      <c r="B242" s="140" t="s">
        <v>4</v>
      </c>
      <c r="C242" s="140" t="s">
        <v>43</v>
      </c>
      <c r="D242" s="140" t="s">
        <v>37</v>
      </c>
      <c r="E242" s="140" t="s">
        <v>171</v>
      </c>
      <c r="F242" s="140" t="s">
        <v>36</v>
      </c>
      <c r="G242" s="117"/>
      <c r="H242" s="140" t="s">
        <v>12</v>
      </c>
      <c r="I242" s="145" t="s">
        <v>44</v>
      </c>
      <c r="J242" s="194" t="s">
        <v>95</v>
      </c>
      <c r="K242" s="88" t="s">
        <v>27</v>
      </c>
      <c r="L242" s="89"/>
      <c r="M242" s="89"/>
      <c r="N242" s="89"/>
      <c r="O242" s="89"/>
      <c r="P242" s="89">
        <v>0.85</v>
      </c>
      <c r="Q242" s="89">
        <v>0.6</v>
      </c>
      <c r="R242" s="90"/>
      <c r="S242" s="214">
        <v>19373904</v>
      </c>
      <c r="T242" s="90">
        <v>1</v>
      </c>
      <c r="U242" s="91">
        <v>3524.7018000000003</v>
      </c>
      <c r="V242" s="91"/>
      <c r="W242" s="92"/>
      <c r="Y242" s="85"/>
      <c r="Z242" s="85"/>
      <c r="AB242" s="85"/>
      <c r="AC242" s="85"/>
    </row>
    <row r="243" spans="1:29" s="119" customFormat="1">
      <c r="A243" s="139" t="s">
        <v>107</v>
      </c>
      <c r="B243" s="140" t="s">
        <v>4</v>
      </c>
      <c r="C243" s="140" t="s">
        <v>43</v>
      </c>
      <c r="D243" s="140" t="s">
        <v>37</v>
      </c>
      <c r="E243" s="140" t="s">
        <v>171</v>
      </c>
      <c r="F243" s="140" t="s">
        <v>36</v>
      </c>
      <c r="G243" s="117" t="s">
        <v>182</v>
      </c>
      <c r="H243" s="140" t="s">
        <v>12</v>
      </c>
      <c r="I243" s="145" t="s">
        <v>44</v>
      </c>
      <c r="J243" s="192" t="s">
        <v>96</v>
      </c>
      <c r="K243" s="77" t="s">
        <v>240</v>
      </c>
      <c r="L243" s="78">
        <v>1.6</v>
      </c>
      <c r="M243" s="78">
        <v>0.85499999999999998</v>
      </c>
      <c r="N243" s="78">
        <v>0.71249999999999991</v>
      </c>
      <c r="O243" s="78">
        <v>1</v>
      </c>
      <c r="P243" s="78">
        <v>0.85</v>
      </c>
      <c r="Q243" s="78">
        <v>0.6</v>
      </c>
      <c r="R243" s="79">
        <v>95145057</v>
      </c>
      <c r="S243" s="153" t="s">
        <v>180</v>
      </c>
      <c r="T243" s="79">
        <v>1</v>
      </c>
      <c r="U243" s="80">
        <v>4055.7342000000003</v>
      </c>
      <c r="V243" s="80">
        <f t="shared" ref="V243:V244" si="76">T243*(U243*(1+P243)*1.18)+L243*M243*$V$1</f>
        <v>11699.107758600001</v>
      </c>
      <c r="W243" s="102">
        <f t="shared" ref="W243:W244" si="77">T243*(U243*(1+Q243)*1.18)+L243*N243*$W$1</f>
        <v>9264.6261696000001</v>
      </c>
      <c r="Y243" s="124">
        <f t="shared" ref="Y243:Y245" si="78">L243*M243*O243*$V$1</f>
        <v>2845.44</v>
      </c>
      <c r="Z243" s="85">
        <f t="shared" ref="Z243:Z245" si="79">V243-Y243</f>
        <v>8853.6677586000005</v>
      </c>
      <c r="AB243" s="85">
        <f t="shared" ref="AB243:AB245" si="80">L243*N243*O243*$W$1</f>
        <v>1607.3999999999999</v>
      </c>
      <c r="AC243" s="85">
        <f t="shared" ref="AC243:AC245" si="81">W243-AB243</f>
        <v>7657.2261696000005</v>
      </c>
    </row>
    <row r="244" spans="1:29" s="119" customFormat="1" ht="12" thickBot="1">
      <c r="A244" s="139" t="s">
        <v>107</v>
      </c>
      <c r="B244" s="140" t="s">
        <v>4</v>
      </c>
      <c r="C244" s="140" t="s">
        <v>43</v>
      </c>
      <c r="D244" s="140" t="s">
        <v>37</v>
      </c>
      <c r="E244" s="140" t="s">
        <v>171</v>
      </c>
      <c r="F244" s="140" t="s">
        <v>36</v>
      </c>
      <c r="G244" s="117" t="s">
        <v>183</v>
      </c>
      <c r="H244" s="140" t="s">
        <v>12</v>
      </c>
      <c r="I244" s="145" t="s">
        <v>44</v>
      </c>
      <c r="J244" s="201" t="s">
        <v>96</v>
      </c>
      <c r="K244" s="110" t="s">
        <v>240</v>
      </c>
      <c r="L244" s="111">
        <v>1.6</v>
      </c>
      <c r="M244" s="111">
        <v>0.85499999999999998</v>
      </c>
      <c r="N244" s="111">
        <v>0.71249999999999991</v>
      </c>
      <c r="O244" s="111">
        <v>1</v>
      </c>
      <c r="P244" s="111">
        <v>0.85</v>
      </c>
      <c r="Q244" s="111">
        <v>0.6</v>
      </c>
      <c r="R244" s="112">
        <v>95231476</v>
      </c>
      <c r="S244" s="112">
        <v>19347614</v>
      </c>
      <c r="T244" s="112">
        <v>1</v>
      </c>
      <c r="U244" s="113">
        <v>601.26960000000008</v>
      </c>
      <c r="V244" s="113">
        <f t="shared" si="76"/>
        <v>4158.0115368000006</v>
      </c>
      <c r="W244" s="138">
        <f t="shared" si="77"/>
        <v>2742.5970047999999</v>
      </c>
      <c r="Y244" s="124">
        <f t="shared" si="78"/>
        <v>2845.44</v>
      </c>
      <c r="Z244" s="85">
        <f t="shared" si="79"/>
        <v>1312.5715368000006</v>
      </c>
      <c r="AB244" s="85">
        <f t="shared" si="80"/>
        <v>1607.3999999999999</v>
      </c>
      <c r="AC244" s="85">
        <f t="shared" si="81"/>
        <v>1135.1970048000001</v>
      </c>
    </row>
    <row r="245" spans="1:29" s="119" customFormat="1">
      <c r="A245" s="139" t="s">
        <v>107</v>
      </c>
      <c r="B245" s="140" t="s">
        <v>4</v>
      </c>
      <c r="C245" s="140" t="s">
        <v>43</v>
      </c>
      <c r="D245" s="140" t="s">
        <v>37</v>
      </c>
      <c r="E245" s="140" t="s">
        <v>171</v>
      </c>
      <c r="F245" s="140" t="s">
        <v>36</v>
      </c>
      <c r="G245" s="117" t="s">
        <v>183</v>
      </c>
      <c r="H245" s="140" t="s">
        <v>12</v>
      </c>
      <c r="I245" s="145" t="s">
        <v>44</v>
      </c>
      <c r="J245" s="192" t="s">
        <v>184</v>
      </c>
      <c r="K245" s="77" t="s">
        <v>28</v>
      </c>
      <c r="L245" s="78">
        <v>1.1000000000000001</v>
      </c>
      <c r="M245" s="78">
        <f>0.5*0.9</f>
        <v>0.45</v>
      </c>
      <c r="N245" s="78">
        <f>0.55*0.9</f>
        <v>0.49500000000000005</v>
      </c>
      <c r="O245" s="78">
        <v>1</v>
      </c>
      <c r="P245" s="78">
        <v>0.85</v>
      </c>
      <c r="Q245" s="78">
        <v>0.6</v>
      </c>
      <c r="R245" s="79">
        <v>95231476</v>
      </c>
      <c r="S245" s="79">
        <v>19347614</v>
      </c>
      <c r="T245" s="79">
        <v>1</v>
      </c>
      <c r="U245" s="80">
        <v>601.26960000000008</v>
      </c>
      <c r="V245" s="80">
        <f>T245*(U245*(1+P245)*1.18)+T246*(U246*(1+P246)*1.18)+L245*M245*$V$1</f>
        <v>16896.779160000002</v>
      </c>
      <c r="W245" s="102">
        <f>T245*(U245*(1+Q245)*1.18)+T246*(U246*(1+Q246)*1.18)+L245*N245*$W$1</f>
        <v>14490.710760000004</v>
      </c>
      <c r="Y245" s="124">
        <f t="shared" si="78"/>
        <v>1029.6000000000001</v>
      </c>
      <c r="Z245" s="85">
        <f t="shared" si="79"/>
        <v>15867.179160000002</v>
      </c>
      <c r="AB245" s="85">
        <f t="shared" si="80"/>
        <v>767.74500000000012</v>
      </c>
      <c r="AC245" s="85">
        <f t="shared" si="81"/>
        <v>13722.965760000003</v>
      </c>
    </row>
    <row r="246" spans="1:29" s="119" customFormat="1">
      <c r="A246" s="139" t="s">
        <v>107</v>
      </c>
      <c r="B246" s="140" t="s">
        <v>4</v>
      </c>
      <c r="C246" s="140" t="s">
        <v>43</v>
      </c>
      <c r="D246" s="140" t="s">
        <v>37</v>
      </c>
      <c r="E246" s="140" t="s">
        <v>171</v>
      </c>
      <c r="F246" s="140" t="s">
        <v>36</v>
      </c>
      <c r="G246" s="117"/>
      <c r="H246" s="140" t="s">
        <v>12</v>
      </c>
      <c r="I246" s="145" t="s">
        <v>44</v>
      </c>
      <c r="J246" s="193" t="s">
        <v>184</v>
      </c>
      <c r="K246" s="3" t="s">
        <v>30</v>
      </c>
      <c r="L246" s="84"/>
      <c r="M246" s="84"/>
      <c r="N246" s="84"/>
      <c r="O246" s="84"/>
      <c r="P246" s="84">
        <v>0.85</v>
      </c>
      <c r="Q246" s="84">
        <v>0.6</v>
      </c>
      <c r="R246" s="82">
        <v>95224012</v>
      </c>
      <c r="S246" s="150" t="s">
        <v>180</v>
      </c>
      <c r="T246" s="82">
        <v>2</v>
      </c>
      <c r="U246" s="85">
        <v>3333.6252000000004</v>
      </c>
      <c r="V246" s="85"/>
      <c r="W246" s="86"/>
      <c r="Y246" s="85"/>
      <c r="Z246" s="85"/>
      <c r="AB246" s="85"/>
      <c r="AC246" s="85"/>
    </row>
    <row r="247" spans="1:29" s="119" customFormat="1" ht="12" thickBot="1">
      <c r="A247" s="139" t="s">
        <v>107</v>
      </c>
      <c r="B247" s="140" t="s">
        <v>4</v>
      </c>
      <c r="C247" s="140" t="s">
        <v>43</v>
      </c>
      <c r="D247" s="140" t="s">
        <v>37</v>
      </c>
      <c r="E247" s="140" t="s">
        <v>171</v>
      </c>
      <c r="F247" s="140" t="s">
        <v>36</v>
      </c>
      <c r="G247" s="117"/>
      <c r="H247" s="140" t="s">
        <v>12</v>
      </c>
      <c r="I247" s="145" t="s">
        <v>44</v>
      </c>
      <c r="J247" s="194" t="s">
        <v>184</v>
      </c>
      <c r="K247" s="88" t="s">
        <v>31</v>
      </c>
      <c r="L247" s="89"/>
      <c r="M247" s="89"/>
      <c r="N247" s="89"/>
      <c r="O247" s="89"/>
      <c r="P247" s="89">
        <v>0.85</v>
      </c>
      <c r="Q247" s="89">
        <v>0.6</v>
      </c>
      <c r="R247" s="90"/>
      <c r="S247" s="90"/>
      <c r="T247" s="90"/>
      <c r="U247" s="91"/>
      <c r="V247" s="91"/>
      <c r="W247" s="92"/>
      <c r="Y247" s="85"/>
      <c r="Z247" s="85"/>
      <c r="AB247" s="85"/>
      <c r="AC247" s="85"/>
    </row>
    <row r="248" spans="1:29" s="119" customFormat="1">
      <c r="A248" s="139" t="s">
        <v>107</v>
      </c>
      <c r="B248" s="140" t="s">
        <v>4</v>
      </c>
      <c r="C248" s="140" t="s">
        <v>43</v>
      </c>
      <c r="D248" s="140" t="s">
        <v>37</v>
      </c>
      <c r="E248" s="140" t="s">
        <v>171</v>
      </c>
      <c r="F248" s="140" t="s">
        <v>36</v>
      </c>
      <c r="G248" s="117"/>
      <c r="H248" s="140" t="s">
        <v>12</v>
      </c>
      <c r="I248" s="145" t="s">
        <v>44</v>
      </c>
      <c r="J248" s="202" t="s">
        <v>98</v>
      </c>
      <c r="K248" s="125" t="s">
        <v>160</v>
      </c>
      <c r="L248" s="107">
        <v>1</v>
      </c>
      <c r="M248" s="107">
        <v>1.2825</v>
      </c>
      <c r="N248" s="107">
        <v>1.0449999999999999</v>
      </c>
      <c r="O248" s="107">
        <v>1</v>
      </c>
      <c r="P248" s="107">
        <v>0.85</v>
      </c>
      <c r="Q248" s="107">
        <v>0.6</v>
      </c>
      <c r="R248" s="108">
        <v>95917155</v>
      </c>
      <c r="S248" s="108">
        <v>19347944</v>
      </c>
      <c r="T248" s="108">
        <v>1</v>
      </c>
      <c r="U248" s="126">
        <v>1475.634</v>
      </c>
      <c r="V248" s="126">
        <f>T248*(U248*(1+P248)*1.18)+L248*M248*$V$1</f>
        <v>5888.9090219999998</v>
      </c>
      <c r="W248" s="109">
        <f>T248*(U248*(1+Q248)*1.18)+L248*N248*$W$1</f>
        <v>4259.4469919999992</v>
      </c>
      <c r="Y248" s="124">
        <f>L248*M248*O248*$V$1</f>
        <v>2667.6</v>
      </c>
      <c r="Z248" s="85">
        <f>V248-Y248</f>
        <v>3221.3090219999999</v>
      </c>
      <c r="AB248" s="85">
        <f>L248*N248*O248*$W$1</f>
        <v>1473.4499999999998</v>
      </c>
      <c r="AC248" s="85">
        <f>W248-AB248</f>
        <v>2785.9969919999994</v>
      </c>
    </row>
    <row r="249" spans="1:29" s="119" customFormat="1" ht="12" thickBot="1">
      <c r="A249" s="139" t="s">
        <v>107</v>
      </c>
      <c r="B249" s="140" t="s">
        <v>4</v>
      </c>
      <c r="C249" s="140" t="s">
        <v>43</v>
      </c>
      <c r="D249" s="140" t="s">
        <v>37</v>
      </c>
      <c r="E249" s="140" t="s">
        <v>171</v>
      </c>
      <c r="F249" s="140" t="s">
        <v>36</v>
      </c>
      <c r="G249" s="117"/>
      <c r="H249" s="140" t="s">
        <v>12</v>
      </c>
      <c r="I249" s="145" t="s">
        <v>44</v>
      </c>
      <c r="J249" s="194" t="s">
        <v>98</v>
      </c>
      <c r="K249" s="88" t="s">
        <v>161</v>
      </c>
      <c r="L249" s="89"/>
      <c r="M249" s="89"/>
      <c r="N249" s="89"/>
      <c r="O249" s="89"/>
      <c r="P249" s="89">
        <v>0.85</v>
      </c>
      <c r="Q249" s="89">
        <v>0.6</v>
      </c>
      <c r="R249" s="90">
        <v>95917154</v>
      </c>
      <c r="S249" s="90">
        <v>19347943</v>
      </c>
      <c r="T249" s="90">
        <v>1</v>
      </c>
      <c r="U249" s="91">
        <v>1475.634</v>
      </c>
      <c r="V249" s="91"/>
      <c r="W249" s="92"/>
      <c r="Y249" s="85"/>
      <c r="Z249" s="85"/>
      <c r="AB249" s="85"/>
      <c r="AC249" s="85"/>
    </row>
    <row r="250" spans="1:29" s="119" customFormat="1">
      <c r="A250" s="139" t="s">
        <v>107</v>
      </c>
      <c r="B250" s="140" t="s">
        <v>4</v>
      </c>
      <c r="C250" s="140" t="s">
        <v>43</v>
      </c>
      <c r="D250" s="140" t="s">
        <v>37</v>
      </c>
      <c r="E250" s="140" t="s">
        <v>171</v>
      </c>
      <c r="F250" s="140" t="s">
        <v>36</v>
      </c>
      <c r="G250" s="117"/>
      <c r="H250" s="140" t="s">
        <v>12</v>
      </c>
      <c r="I250" s="145" t="s">
        <v>44</v>
      </c>
      <c r="J250" s="192" t="s">
        <v>32</v>
      </c>
      <c r="K250" s="77" t="s">
        <v>162</v>
      </c>
      <c r="L250" s="78">
        <v>1</v>
      </c>
      <c r="M250" s="78">
        <v>1.2825</v>
      </c>
      <c r="N250" s="78">
        <v>1.0449999999999999</v>
      </c>
      <c r="O250" s="78">
        <v>1</v>
      </c>
      <c r="P250" s="78">
        <v>0.85</v>
      </c>
      <c r="Q250" s="78">
        <v>0.6</v>
      </c>
      <c r="R250" s="79" t="s">
        <v>187</v>
      </c>
      <c r="S250" s="79" t="s">
        <v>237</v>
      </c>
      <c r="T250" s="79">
        <v>1</v>
      </c>
      <c r="U250" s="105">
        <v>1475.634</v>
      </c>
      <c r="V250" s="80">
        <f>T250*(U250*(1+P250)*1.18)+L250*M250*$V$1+T252*(U252*(1+P252)*1.18)</f>
        <v>7747.6134570000004</v>
      </c>
      <c r="W250" s="102">
        <f>T250*(U250*(1+Q250)*1.18)+L250*N250*$V$1+T252*(U252*(1+Q252)*1.18)</f>
        <v>6567.1251519999996</v>
      </c>
      <c r="X250" s="119">
        <v>19347944</v>
      </c>
      <c r="Y250" s="124">
        <f>L250*M250*O250*$V$1</f>
        <v>2667.6</v>
      </c>
      <c r="Z250" s="85">
        <f>V250-Y250</f>
        <v>5080.0134570000009</v>
      </c>
      <c r="AB250" s="85">
        <f>L250*N250*O250*$W$1</f>
        <v>1473.4499999999998</v>
      </c>
      <c r="AC250" s="85">
        <f>W250-AB250</f>
        <v>5093.6751519999998</v>
      </c>
    </row>
    <row r="251" spans="1:29" s="119" customFormat="1">
      <c r="A251" s="139" t="s">
        <v>107</v>
      </c>
      <c r="B251" s="140" t="s">
        <v>4</v>
      </c>
      <c r="C251" s="140" t="s">
        <v>43</v>
      </c>
      <c r="D251" s="140" t="s">
        <v>37</v>
      </c>
      <c r="E251" s="140" t="s">
        <v>171</v>
      </c>
      <c r="F251" s="140" t="s">
        <v>36</v>
      </c>
      <c r="G251" s="117"/>
      <c r="H251" s="140" t="s">
        <v>12</v>
      </c>
      <c r="I251" s="145" t="s">
        <v>44</v>
      </c>
      <c r="J251" s="193" t="s">
        <v>32</v>
      </c>
      <c r="K251" s="3" t="s">
        <v>163</v>
      </c>
      <c r="L251" s="84"/>
      <c r="M251" s="84"/>
      <c r="N251" s="84"/>
      <c r="O251" s="84"/>
      <c r="P251" s="84">
        <v>0.85</v>
      </c>
      <c r="Q251" s="84">
        <v>0.6</v>
      </c>
      <c r="R251" s="82">
        <v>95227628</v>
      </c>
      <c r="S251" s="82">
        <v>19372045</v>
      </c>
      <c r="T251" s="82">
        <v>1</v>
      </c>
      <c r="U251" s="85">
        <v>851.44500000000005</v>
      </c>
      <c r="V251" s="85"/>
      <c r="W251" s="86"/>
      <c r="Y251" s="85"/>
      <c r="Z251" s="85"/>
      <c r="AB251" s="85"/>
      <c r="AC251" s="85"/>
    </row>
    <row r="252" spans="1:29" s="119" customFormat="1" ht="12" thickBot="1">
      <c r="A252" s="139" t="s">
        <v>107</v>
      </c>
      <c r="B252" s="140" t="s">
        <v>4</v>
      </c>
      <c r="C252" s="140" t="s">
        <v>43</v>
      </c>
      <c r="D252" s="140" t="s">
        <v>37</v>
      </c>
      <c r="E252" s="140" t="s">
        <v>171</v>
      </c>
      <c r="F252" s="140" t="s">
        <v>36</v>
      </c>
      <c r="G252" s="117"/>
      <c r="H252" s="140" t="s">
        <v>12</v>
      </c>
      <c r="I252" s="145" t="s">
        <v>44</v>
      </c>
      <c r="J252" s="194" t="s">
        <v>32</v>
      </c>
      <c r="K252" s="88" t="s">
        <v>164</v>
      </c>
      <c r="L252" s="89"/>
      <c r="M252" s="89"/>
      <c r="N252" s="89"/>
      <c r="O252" s="89"/>
      <c r="P252" s="89">
        <v>0.85</v>
      </c>
      <c r="Q252" s="89">
        <v>0.6</v>
      </c>
      <c r="R252" s="90">
        <v>95227628</v>
      </c>
      <c r="S252" s="90">
        <v>19372045</v>
      </c>
      <c r="T252" s="90">
        <v>1</v>
      </c>
      <c r="U252" s="91">
        <v>851.44500000000005</v>
      </c>
      <c r="V252" s="91"/>
      <c r="W252" s="92"/>
      <c r="Y252" s="85"/>
      <c r="Z252" s="85"/>
      <c r="AB252" s="85"/>
      <c r="AC252" s="85"/>
    </row>
    <row r="253" spans="1:29" s="119" customFormat="1">
      <c r="A253" s="139" t="s">
        <v>107</v>
      </c>
      <c r="B253" s="140" t="s">
        <v>4</v>
      </c>
      <c r="C253" s="140" t="s">
        <v>43</v>
      </c>
      <c r="D253" s="140" t="s">
        <v>37</v>
      </c>
      <c r="E253" s="140" t="s">
        <v>171</v>
      </c>
      <c r="F253" s="140" t="s">
        <v>36</v>
      </c>
      <c r="G253" s="117"/>
      <c r="H253" s="140" t="s">
        <v>12</v>
      </c>
      <c r="I253" s="145" t="s">
        <v>44</v>
      </c>
      <c r="J253" s="192" t="s">
        <v>99</v>
      </c>
      <c r="K253" s="77" t="s">
        <v>165</v>
      </c>
      <c r="L253" s="78">
        <v>0.60000000000000009</v>
      </c>
      <c r="M253" s="78">
        <v>0.95</v>
      </c>
      <c r="N253" s="78">
        <v>0.95</v>
      </c>
      <c r="O253" s="78">
        <v>1</v>
      </c>
      <c r="P253" s="78">
        <v>0.85</v>
      </c>
      <c r="Q253" s="78">
        <v>0.6</v>
      </c>
      <c r="R253" s="79">
        <v>95077490</v>
      </c>
      <c r="S253" s="79">
        <v>19347939</v>
      </c>
      <c r="T253" s="79">
        <v>1</v>
      </c>
      <c r="U253" s="80">
        <v>1040.0940000000001</v>
      </c>
      <c r="V253" s="80">
        <f>T253*(U253*(1+P253)*1.18)+L253*M253*$V$1</f>
        <v>3456.1252020000002</v>
      </c>
      <c r="W253" s="102">
        <f>T253*(U253*(1+Q253)*1.18)+L253*N253*$W$1</f>
        <v>2767.3974720000001</v>
      </c>
      <c r="Y253" s="124">
        <f>L253*M253*O253*$V$1</f>
        <v>1185.6000000000001</v>
      </c>
      <c r="Z253" s="85">
        <f>V253-Y253</f>
        <v>2270.5252019999998</v>
      </c>
      <c r="AB253" s="85">
        <f>L253*N253*O253*$W$1</f>
        <v>803.7</v>
      </c>
      <c r="AC253" s="85">
        <f>W253-AB253</f>
        <v>1963.6974720000001</v>
      </c>
    </row>
    <row r="254" spans="1:29" s="119" customFormat="1" ht="12" thickBot="1">
      <c r="A254" s="139" t="s">
        <v>107</v>
      </c>
      <c r="B254" s="140" t="s">
        <v>4</v>
      </c>
      <c r="C254" s="140" t="s">
        <v>43</v>
      </c>
      <c r="D254" s="140" t="s">
        <v>37</v>
      </c>
      <c r="E254" s="140" t="s">
        <v>171</v>
      </c>
      <c r="F254" s="140" t="s">
        <v>36</v>
      </c>
      <c r="G254" s="117"/>
      <c r="H254" s="140" t="s">
        <v>12</v>
      </c>
      <c r="I254" s="145" t="s">
        <v>44</v>
      </c>
      <c r="J254" s="194" t="s">
        <v>99</v>
      </c>
      <c r="K254" s="88" t="s">
        <v>166</v>
      </c>
      <c r="L254" s="89"/>
      <c r="M254" s="89"/>
      <c r="N254" s="89"/>
      <c r="O254" s="89"/>
      <c r="P254" s="89">
        <v>0.85</v>
      </c>
      <c r="Q254" s="89">
        <v>0.6</v>
      </c>
      <c r="R254" s="90">
        <v>95077490</v>
      </c>
      <c r="S254" s="90">
        <v>19347939</v>
      </c>
      <c r="T254" s="90">
        <v>1</v>
      </c>
      <c r="U254" s="91">
        <v>1040.0940000000001</v>
      </c>
      <c r="V254" s="91"/>
      <c r="W254" s="92"/>
      <c r="Y254" s="85"/>
      <c r="Z254" s="85"/>
      <c r="AB254" s="85"/>
      <c r="AC254" s="85"/>
    </row>
    <row r="255" spans="1:29" s="119" customFormat="1" ht="12" thickBot="1">
      <c r="A255" s="139" t="s">
        <v>107</v>
      </c>
      <c r="B255" s="140" t="s">
        <v>4</v>
      </c>
      <c r="C255" s="140" t="s">
        <v>43</v>
      </c>
      <c r="D255" s="140" t="s">
        <v>37</v>
      </c>
      <c r="E255" s="140" t="s">
        <v>171</v>
      </c>
      <c r="F255" s="140" t="s">
        <v>36</v>
      </c>
      <c r="G255" s="117"/>
      <c r="H255" s="140" t="s">
        <v>12</v>
      </c>
      <c r="I255" s="145" t="s">
        <v>44</v>
      </c>
      <c r="J255" s="195" t="s">
        <v>92</v>
      </c>
      <c r="K255" s="94" t="s">
        <v>167</v>
      </c>
      <c r="L255" s="95">
        <v>2</v>
      </c>
      <c r="M255" s="95">
        <v>1.4249999999999998</v>
      </c>
      <c r="N255" s="95">
        <v>1.8049999999999999</v>
      </c>
      <c r="O255" s="95">
        <v>1</v>
      </c>
      <c r="P255" s="95">
        <v>0.85</v>
      </c>
      <c r="Q255" s="95">
        <v>0.6</v>
      </c>
      <c r="R255" s="100" t="s">
        <v>180</v>
      </c>
      <c r="S255" s="152" t="s">
        <v>180</v>
      </c>
      <c r="T255" s="100"/>
      <c r="U255" s="106"/>
      <c r="V255" s="106"/>
      <c r="W255" s="81"/>
      <c r="Y255" s="85"/>
      <c r="Z255" s="85"/>
      <c r="AB255" s="85"/>
      <c r="AC255" s="85"/>
    </row>
    <row r="256" spans="1:29" s="119" customFormat="1">
      <c r="A256" s="209" t="s">
        <v>107</v>
      </c>
      <c r="B256" s="181" t="s">
        <v>2</v>
      </c>
      <c r="C256" s="181" t="s">
        <v>42</v>
      </c>
      <c r="D256" s="181" t="s">
        <v>41</v>
      </c>
      <c r="E256" s="181" t="s">
        <v>170</v>
      </c>
      <c r="F256" s="181" t="s">
        <v>36</v>
      </c>
      <c r="G256" s="181"/>
      <c r="H256" s="181" t="s">
        <v>12</v>
      </c>
      <c r="I256" s="210" t="s">
        <v>40</v>
      </c>
      <c r="J256" s="196" t="s">
        <v>89</v>
      </c>
      <c r="K256" s="133" t="s">
        <v>20</v>
      </c>
      <c r="L256" s="134">
        <v>0.4</v>
      </c>
      <c r="M256" s="134">
        <v>0.95</v>
      </c>
      <c r="N256" s="134">
        <v>0.85499999999999998</v>
      </c>
      <c r="O256" s="134">
        <v>1</v>
      </c>
      <c r="P256" s="134">
        <v>0.88</v>
      </c>
      <c r="Q256" s="134">
        <f>P256</f>
        <v>0.88</v>
      </c>
      <c r="R256" s="135">
        <v>95599912</v>
      </c>
      <c r="S256" s="157" t="s">
        <v>19</v>
      </c>
      <c r="T256" s="135">
        <v>4</v>
      </c>
      <c r="U256" s="136">
        <v>275.43059999999997</v>
      </c>
      <c r="V256" s="136">
        <f>U256*(1+P256)*T256*1.18+((U257+U258)*(1+P257))*1.18+L256*M256*$V$1</f>
        <v>3677.9225777599995</v>
      </c>
      <c r="W256" s="137">
        <f>U256*(1+Q256)*T256*1.18+((U257+U258)*(1+Q257))*1.18+L256*N256*$W$1</f>
        <v>3309.8153337599997</v>
      </c>
      <c r="Y256" s="124">
        <f>L256*M256*O256*$V$1</f>
        <v>790.4</v>
      </c>
      <c r="Z256" s="85">
        <f>V256-Y256</f>
        <v>2887.5225777599994</v>
      </c>
      <c r="AB256" s="85">
        <f>L256*N256*O256*$W$1</f>
        <v>482.22</v>
      </c>
      <c r="AC256" s="85">
        <f>W256-AB256</f>
        <v>2827.5953337599994</v>
      </c>
    </row>
    <row r="257" spans="1:29" s="119" customFormat="1">
      <c r="A257" s="139" t="s">
        <v>107</v>
      </c>
      <c r="B257" s="140" t="s">
        <v>2</v>
      </c>
      <c r="C257" s="140" t="s">
        <v>42</v>
      </c>
      <c r="D257" s="140" t="s">
        <v>41</v>
      </c>
      <c r="E257" s="140" t="s">
        <v>170</v>
      </c>
      <c r="F257" s="140" t="s">
        <v>36</v>
      </c>
      <c r="G257" s="140"/>
      <c r="H257" s="140" t="s">
        <v>12</v>
      </c>
      <c r="I257" s="145" t="s">
        <v>40</v>
      </c>
      <c r="J257" s="197" t="s">
        <v>89</v>
      </c>
      <c r="K257" s="3" t="s">
        <v>21</v>
      </c>
      <c r="L257" s="84"/>
      <c r="M257" s="84"/>
      <c r="N257" s="84"/>
      <c r="O257" s="84"/>
      <c r="P257" s="84">
        <v>0.85</v>
      </c>
      <c r="Q257" s="84">
        <v>0.6</v>
      </c>
      <c r="R257" s="82">
        <v>55594651</v>
      </c>
      <c r="S257" s="82">
        <v>19347492</v>
      </c>
      <c r="T257" s="82">
        <v>1</v>
      </c>
      <c r="U257" s="85">
        <v>162.86339999999998</v>
      </c>
      <c r="V257" s="85"/>
      <c r="W257" s="86"/>
      <c r="Y257" s="85"/>
      <c r="Z257" s="85"/>
      <c r="AB257" s="85"/>
      <c r="AC257" s="85"/>
    </row>
    <row r="258" spans="1:29" s="119" customFormat="1" ht="12" thickBot="1">
      <c r="A258" s="139" t="s">
        <v>107</v>
      </c>
      <c r="B258" s="140" t="s">
        <v>2</v>
      </c>
      <c r="C258" s="140" t="s">
        <v>42</v>
      </c>
      <c r="D258" s="140" t="s">
        <v>41</v>
      </c>
      <c r="E258" s="140" t="s">
        <v>170</v>
      </c>
      <c r="F258" s="140" t="s">
        <v>36</v>
      </c>
      <c r="G258" s="140"/>
      <c r="H258" s="140" t="s">
        <v>12</v>
      </c>
      <c r="I258" s="145" t="s">
        <v>40</v>
      </c>
      <c r="J258" s="198" t="s">
        <v>89</v>
      </c>
      <c r="K258" s="88" t="s">
        <v>22</v>
      </c>
      <c r="L258" s="89"/>
      <c r="M258" s="89"/>
      <c r="N258" s="89"/>
      <c r="O258" s="89"/>
      <c r="P258" s="89">
        <v>0.85</v>
      </c>
      <c r="Q258" s="89">
        <v>0.6</v>
      </c>
      <c r="R258" s="90">
        <v>90528145</v>
      </c>
      <c r="S258" s="156" t="s">
        <v>19</v>
      </c>
      <c r="T258" s="90">
        <v>1</v>
      </c>
      <c r="U258" s="91">
        <v>40.279800000000002</v>
      </c>
      <c r="V258" s="91"/>
      <c r="W258" s="92"/>
      <c r="Y258" s="85"/>
      <c r="Z258" s="85"/>
      <c r="AB258" s="85"/>
      <c r="AC258" s="85"/>
    </row>
    <row r="259" spans="1:29" s="119" customFormat="1" ht="12" thickBot="1">
      <c r="A259" s="139" t="s">
        <v>107</v>
      </c>
      <c r="B259" s="140" t="s">
        <v>2</v>
      </c>
      <c r="C259" s="140" t="s">
        <v>42</v>
      </c>
      <c r="D259" s="140" t="s">
        <v>41</v>
      </c>
      <c r="E259" s="140" t="s">
        <v>170</v>
      </c>
      <c r="F259" s="140" t="s">
        <v>36</v>
      </c>
      <c r="G259" s="140"/>
      <c r="H259" s="140" t="s">
        <v>12</v>
      </c>
      <c r="I259" s="145" t="s">
        <v>40</v>
      </c>
      <c r="J259" s="195" t="s">
        <v>90</v>
      </c>
      <c r="K259" s="94" t="s">
        <v>23</v>
      </c>
      <c r="L259" s="95">
        <v>0.3</v>
      </c>
      <c r="M259" s="95">
        <v>0.85499999999999998</v>
      </c>
      <c r="N259" s="95">
        <v>0.66499999999999992</v>
      </c>
      <c r="O259" s="95">
        <v>1</v>
      </c>
      <c r="P259" s="95">
        <v>0.85</v>
      </c>
      <c r="Q259" s="95">
        <v>0.6</v>
      </c>
      <c r="R259" s="96">
        <v>96950990</v>
      </c>
      <c r="S259" s="100">
        <v>19347472</v>
      </c>
      <c r="T259" s="97">
        <v>1</v>
      </c>
      <c r="U259" s="98">
        <v>155.15220000000002</v>
      </c>
      <c r="V259" s="98">
        <f>T259*(U259*(1+P259)*1.18)+L259*M259*$V$1</f>
        <v>872.21725259999994</v>
      </c>
      <c r="W259" s="81">
        <f>T259*(U259*(1+Q259)*1.18)+L259*N259*$W$1</f>
        <v>574.22235360000002</v>
      </c>
      <c r="Y259" s="124">
        <f t="shared" ref="Y259:Y264" si="82">L259*M259*O259*$V$1</f>
        <v>533.52</v>
      </c>
      <c r="Z259" s="85">
        <f t="shared" ref="Z259:Z264" si="83">V259-Y259</f>
        <v>338.69725259999996</v>
      </c>
      <c r="AB259" s="85">
        <f t="shared" ref="AB259:AB264" si="84">L259*N259*O259*$W$1</f>
        <v>281.29499999999996</v>
      </c>
      <c r="AC259" s="85">
        <f t="shared" ref="AC259:AC264" si="85">W259-AB259</f>
        <v>292.92735360000006</v>
      </c>
    </row>
    <row r="260" spans="1:29" s="119" customFormat="1" ht="12" thickBot="1">
      <c r="A260" s="139" t="s">
        <v>107</v>
      </c>
      <c r="B260" s="140" t="s">
        <v>2</v>
      </c>
      <c r="C260" s="140" t="s">
        <v>42</v>
      </c>
      <c r="D260" s="140" t="s">
        <v>41</v>
      </c>
      <c r="E260" s="140" t="s">
        <v>170</v>
      </c>
      <c r="F260" s="140" t="s">
        <v>36</v>
      </c>
      <c r="G260" s="140"/>
      <c r="H260" s="140" t="s">
        <v>12</v>
      </c>
      <c r="I260" s="145" t="s">
        <v>40</v>
      </c>
      <c r="J260" s="199" t="s">
        <v>91</v>
      </c>
      <c r="K260" s="94" t="s">
        <v>157</v>
      </c>
      <c r="L260" s="95">
        <v>0.3</v>
      </c>
      <c r="M260" s="95">
        <v>0.95</v>
      </c>
      <c r="N260" s="95">
        <v>0.95</v>
      </c>
      <c r="O260" s="95">
        <v>1</v>
      </c>
      <c r="P260" s="95">
        <v>0.85</v>
      </c>
      <c r="Q260" s="95">
        <v>0.6</v>
      </c>
      <c r="R260" s="100">
        <v>13503675</v>
      </c>
      <c r="S260" s="100">
        <v>19347478</v>
      </c>
      <c r="T260" s="100">
        <v>1</v>
      </c>
      <c r="U260" s="98">
        <v>245.37120000000002</v>
      </c>
      <c r="V260" s="98">
        <f>T260*(U260*(1+P260)*1.18)+L260*M260*$V$1</f>
        <v>1128.4453295999999</v>
      </c>
      <c r="W260" s="81">
        <f>T260*(U260*(1+Q260)*1.18)+L260*N260*$W$1</f>
        <v>865.1108256</v>
      </c>
      <c r="Y260" s="124">
        <f t="shared" si="82"/>
        <v>592.79999999999995</v>
      </c>
      <c r="Z260" s="85">
        <f t="shared" si="83"/>
        <v>535.64532959999997</v>
      </c>
      <c r="AB260" s="85">
        <f t="shared" si="84"/>
        <v>401.84999999999997</v>
      </c>
      <c r="AC260" s="85">
        <f t="shared" si="85"/>
        <v>463.26082560000003</v>
      </c>
    </row>
    <row r="261" spans="1:29" s="119" customFormat="1" ht="12" thickBot="1">
      <c r="A261" s="139" t="s">
        <v>107</v>
      </c>
      <c r="B261" s="140" t="s">
        <v>2</v>
      </c>
      <c r="C261" s="140" t="s">
        <v>42</v>
      </c>
      <c r="D261" s="140" t="s">
        <v>41</v>
      </c>
      <c r="E261" s="140" t="s">
        <v>170</v>
      </c>
      <c r="F261" s="140" t="s">
        <v>36</v>
      </c>
      <c r="G261" s="140"/>
      <c r="H261" s="140" t="s">
        <v>12</v>
      </c>
      <c r="I261" s="145" t="s">
        <v>40</v>
      </c>
      <c r="J261" s="199" t="s">
        <v>158</v>
      </c>
      <c r="K261" s="94" t="s">
        <v>159</v>
      </c>
      <c r="L261" s="95">
        <v>0.4</v>
      </c>
      <c r="M261" s="95">
        <v>0.95</v>
      </c>
      <c r="N261" s="95">
        <v>0.95</v>
      </c>
      <c r="O261" s="95">
        <v>1</v>
      </c>
      <c r="P261" s="95">
        <v>0.85</v>
      </c>
      <c r="Q261" s="95">
        <v>0.6</v>
      </c>
      <c r="R261" s="100">
        <v>25193473</v>
      </c>
      <c r="S261" s="152" t="s">
        <v>180</v>
      </c>
      <c r="T261" s="100">
        <v>4</v>
      </c>
      <c r="U261" s="98">
        <v>244.239</v>
      </c>
      <c r="V261" s="98">
        <f>T261*(U261*(1+P261)*1.18)+L261*M261*$V$1</f>
        <v>2923.0949479999999</v>
      </c>
      <c r="W261" s="81">
        <f>T261*(U261*(1+Q261)*1.18)+L261*N261*$W$1</f>
        <v>2380.2929279999998</v>
      </c>
      <c r="Y261" s="124">
        <f t="shared" si="82"/>
        <v>790.4</v>
      </c>
      <c r="Z261" s="85">
        <f t="shared" si="83"/>
        <v>2132.6949479999998</v>
      </c>
      <c r="AB261" s="85">
        <f t="shared" si="84"/>
        <v>535.79999999999995</v>
      </c>
      <c r="AC261" s="85">
        <f t="shared" si="85"/>
        <v>1844.4929279999999</v>
      </c>
    </row>
    <row r="262" spans="1:29" s="119" customFormat="1" ht="12" thickBot="1">
      <c r="A262" s="139" t="s">
        <v>107</v>
      </c>
      <c r="B262" s="140" t="s">
        <v>2</v>
      </c>
      <c r="C262" s="140" t="s">
        <v>42</v>
      </c>
      <c r="D262" s="140" t="s">
        <v>41</v>
      </c>
      <c r="E262" s="140" t="s">
        <v>170</v>
      </c>
      <c r="F262" s="140" t="s">
        <v>36</v>
      </c>
      <c r="G262" s="140"/>
      <c r="H262" s="140" t="s">
        <v>12</v>
      </c>
      <c r="I262" s="145" t="s">
        <v>40</v>
      </c>
      <c r="J262" s="195" t="s">
        <v>93</v>
      </c>
      <c r="K262" s="94" t="s">
        <v>24</v>
      </c>
      <c r="L262" s="95">
        <v>0.3</v>
      </c>
      <c r="M262" s="95">
        <v>0.95</v>
      </c>
      <c r="N262" s="95">
        <v>0.95</v>
      </c>
      <c r="O262" s="95">
        <v>1</v>
      </c>
      <c r="P262" s="95">
        <v>0.85</v>
      </c>
      <c r="Q262" s="95">
        <v>0.6</v>
      </c>
      <c r="R262" s="100">
        <v>25198623</v>
      </c>
      <c r="S262" s="100">
        <v>19348776</v>
      </c>
      <c r="T262" s="100">
        <v>1</v>
      </c>
      <c r="U262" s="98">
        <v>3397.62</v>
      </c>
      <c r="V262" s="98">
        <f>T262*(U262*(1+P262)*1.18)+L262*M262*$V$1</f>
        <v>8009.8044599999994</v>
      </c>
      <c r="W262" s="81">
        <f>T262*(U262*(1+Q262)*1.18)+L262*N262*$W$1</f>
        <v>6816.55656</v>
      </c>
      <c r="Y262" s="124">
        <f t="shared" si="82"/>
        <v>592.79999999999995</v>
      </c>
      <c r="Z262" s="85">
        <f t="shared" si="83"/>
        <v>7417.0044599999992</v>
      </c>
      <c r="AB262" s="85">
        <f t="shared" si="84"/>
        <v>401.84999999999997</v>
      </c>
      <c r="AC262" s="85">
        <f t="shared" si="85"/>
        <v>6414.7065599999996</v>
      </c>
    </row>
    <row r="263" spans="1:29" s="119" customFormat="1" ht="12" thickBot="1">
      <c r="A263" s="139" t="s">
        <v>107</v>
      </c>
      <c r="B263" s="140" t="s">
        <v>2</v>
      </c>
      <c r="C263" s="140" t="s">
        <v>42</v>
      </c>
      <c r="D263" s="140" t="s">
        <v>41</v>
      </c>
      <c r="E263" s="140" t="s">
        <v>170</v>
      </c>
      <c r="F263" s="140" t="s">
        <v>36</v>
      </c>
      <c r="G263" s="140"/>
      <c r="H263" s="140" t="s">
        <v>12</v>
      </c>
      <c r="I263" s="145" t="s">
        <v>40</v>
      </c>
      <c r="J263" s="195" t="s">
        <v>94</v>
      </c>
      <c r="K263" s="94" t="s">
        <v>25</v>
      </c>
      <c r="L263" s="95">
        <v>1</v>
      </c>
      <c r="M263" s="95">
        <v>0.47499999999999998</v>
      </c>
      <c r="N263" s="95">
        <v>0.52249999999999996</v>
      </c>
      <c r="O263" s="95">
        <v>1</v>
      </c>
      <c r="P263" s="95">
        <v>0.85</v>
      </c>
      <c r="Q263" s="95">
        <v>0.6</v>
      </c>
      <c r="R263" s="100">
        <v>95231012</v>
      </c>
      <c r="S263" s="100">
        <v>19347589</v>
      </c>
      <c r="T263" s="100">
        <v>1</v>
      </c>
      <c r="U263" s="98">
        <v>870.3048</v>
      </c>
      <c r="V263" s="98">
        <f>T263*(U263*(1+P263)*1.18)+L263*M263*$V$1</f>
        <v>2887.8753784</v>
      </c>
      <c r="W263" s="81">
        <f>T263*(U263*(1+Q263)*1.18)+L263*N263*$W$1</f>
        <v>2379.8604624</v>
      </c>
      <c r="Y263" s="124">
        <f t="shared" si="82"/>
        <v>988</v>
      </c>
      <c r="Z263" s="85">
        <f t="shared" si="83"/>
        <v>1899.8753784</v>
      </c>
      <c r="AB263" s="85">
        <f t="shared" si="84"/>
        <v>736.72499999999991</v>
      </c>
      <c r="AC263" s="85">
        <f t="shared" si="85"/>
        <v>1643.1354624000001</v>
      </c>
    </row>
    <row r="264" spans="1:29" s="119" customFormat="1">
      <c r="A264" s="139" t="s">
        <v>107</v>
      </c>
      <c r="B264" s="140" t="s">
        <v>2</v>
      </c>
      <c r="C264" s="140" t="s">
        <v>42</v>
      </c>
      <c r="D264" s="140" t="s">
        <v>41</v>
      </c>
      <c r="E264" s="140" t="s">
        <v>170</v>
      </c>
      <c r="F264" s="140" t="s">
        <v>36</v>
      </c>
      <c r="G264" s="140"/>
      <c r="H264" s="140" t="s">
        <v>12</v>
      </c>
      <c r="I264" s="145" t="s">
        <v>40</v>
      </c>
      <c r="J264" s="192" t="s">
        <v>95</v>
      </c>
      <c r="K264" s="77" t="s">
        <v>25</v>
      </c>
      <c r="L264" s="78">
        <v>1.3</v>
      </c>
      <c r="M264" s="78">
        <v>0.85499999999999998</v>
      </c>
      <c r="N264" s="78">
        <v>0.71249999999999991</v>
      </c>
      <c r="O264" s="78">
        <v>1</v>
      </c>
      <c r="P264" s="78">
        <v>0.85</v>
      </c>
      <c r="Q264" s="78">
        <v>0.6</v>
      </c>
      <c r="R264" s="79">
        <v>95231012</v>
      </c>
      <c r="S264" s="79">
        <v>19347589</v>
      </c>
      <c r="T264" s="79">
        <v>1</v>
      </c>
      <c r="U264" s="80">
        <v>870.3048</v>
      </c>
      <c r="V264" s="80">
        <f>T264*(U264*(1+P264)*1.18)+T265*(U265*(1+P265)*1.18)+L264*M264*$V$1</f>
        <v>20333.971641600001</v>
      </c>
      <c r="W264" s="102">
        <f>T264*(U264*(1+Q264)*1.18)+T265*(U265*(1+Q265)*1.18)+L264*N264*$W$1</f>
        <v>16892.651757600001</v>
      </c>
      <c r="Y264" s="124">
        <f t="shared" si="82"/>
        <v>2311.92</v>
      </c>
      <c r="Z264" s="85">
        <f t="shared" si="83"/>
        <v>18022.051641600003</v>
      </c>
      <c r="AB264" s="85">
        <f t="shared" si="84"/>
        <v>1306.0124999999998</v>
      </c>
      <c r="AC264" s="85">
        <f t="shared" si="85"/>
        <v>15586.6392576</v>
      </c>
    </row>
    <row r="265" spans="1:29" s="119" customFormat="1">
      <c r="A265" s="139" t="s">
        <v>107</v>
      </c>
      <c r="B265" s="140" t="s">
        <v>2</v>
      </c>
      <c r="C265" s="140" t="s">
        <v>42</v>
      </c>
      <c r="D265" s="140" t="s">
        <v>41</v>
      </c>
      <c r="E265" s="140" t="s">
        <v>170</v>
      </c>
      <c r="F265" s="140" t="s">
        <v>36</v>
      </c>
      <c r="G265" s="140"/>
      <c r="H265" s="140" t="s">
        <v>12</v>
      </c>
      <c r="I265" s="145" t="s">
        <v>40</v>
      </c>
      <c r="J265" s="193" t="s">
        <v>95</v>
      </c>
      <c r="K265" s="3" t="s">
        <v>26</v>
      </c>
      <c r="L265" s="84"/>
      <c r="M265" s="84"/>
      <c r="N265" s="84"/>
      <c r="O265" s="84"/>
      <c r="P265" s="84">
        <v>0.85</v>
      </c>
      <c r="Q265" s="84">
        <v>0.6</v>
      </c>
      <c r="R265" s="82">
        <v>13502001</v>
      </c>
      <c r="S265" s="150" t="s">
        <v>180</v>
      </c>
      <c r="T265" s="82">
        <v>2</v>
      </c>
      <c r="U265" s="85">
        <v>3692.6652000000004</v>
      </c>
      <c r="V265" s="85"/>
      <c r="W265" s="86"/>
      <c r="Y265" s="85"/>
      <c r="Z265" s="85"/>
      <c r="AB265" s="85"/>
      <c r="AC265" s="85"/>
    </row>
    <row r="266" spans="1:29" s="119" customFormat="1" ht="12" thickBot="1">
      <c r="A266" s="139" t="s">
        <v>107</v>
      </c>
      <c r="B266" s="140" t="s">
        <v>2</v>
      </c>
      <c r="C266" s="140" t="s">
        <v>42</v>
      </c>
      <c r="D266" s="140" t="s">
        <v>41</v>
      </c>
      <c r="E266" s="140" t="s">
        <v>170</v>
      </c>
      <c r="F266" s="140" t="s">
        <v>36</v>
      </c>
      <c r="G266" s="140"/>
      <c r="H266" s="140" t="s">
        <v>12</v>
      </c>
      <c r="I266" s="145" t="s">
        <v>40</v>
      </c>
      <c r="J266" s="194" t="s">
        <v>95</v>
      </c>
      <c r="K266" s="88" t="s">
        <v>27</v>
      </c>
      <c r="L266" s="89"/>
      <c r="M266" s="89"/>
      <c r="N266" s="89"/>
      <c r="O266" s="89"/>
      <c r="P266" s="89">
        <v>0.85</v>
      </c>
      <c r="Q266" s="89">
        <v>0.6</v>
      </c>
      <c r="R266" s="90"/>
      <c r="S266" s="90"/>
      <c r="T266" s="90"/>
      <c r="U266" s="91"/>
      <c r="V266" s="91"/>
      <c r="W266" s="92"/>
      <c r="Y266" s="85"/>
      <c r="Z266" s="85"/>
      <c r="AB266" s="85"/>
      <c r="AC266" s="85"/>
    </row>
    <row r="267" spans="1:29" s="119" customFormat="1" ht="12" thickBot="1">
      <c r="A267" s="139" t="s">
        <v>107</v>
      </c>
      <c r="B267" s="140" t="s">
        <v>2</v>
      </c>
      <c r="C267" s="140" t="s">
        <v>42</v>
      </c>
      <c r="D267" s="140" t="s">
        <v>41</v>
      </c>
      <c r="E267" s="140" t="s">
        <v>170</v>
      </c>
      <c r="F267" s="140" t="s">
        <v>36</v>
      </c>
      <c r="G267" s="140"/>
      <c r="H267" s="140" t="s">
        <v>12</v>
      </c>
      <c r="I267" s="145" t="s">
        <v>40</v>
      </c>
      <c r="J267" s="195" t="s">
        <v>96</v>
      </c>
      <c r="K267" s="94" t="s">
        <v>240</v>
      </c>
      <c r="L267" s="95">
        <v>1.6</v>
      </c>
      <c r="M267" s="95">
        <v>0.85499999999999998</v>
      </c>
      <c r="N267" s="95">
        <v>0.71249999999999991</v>
      </c>
      <c r="O267" s="95">
        <v>1</v>
      </c>
      <c r="P267" s="95">
        <v>0.85</v>
      </c>
      <c r="Q267" s="95">
        <v>0.6</v>
      </c>
      <c r="R267" s="100">
        <v>95017074</v>
      </c>
      <c r="S267" s="152" t="s">
        <v>180</v>
      </c>
      <c r="T267" s="100">
        <v>1</v>
      </c>
      <c r="U267" s="98">
        <v>2692.2696000000001</v>
      </c>
      <c r="V267" s="98">
        <f>T267*(U267*(1+P267)*1.18)+L267*M267*$V$1</f>
        <v>8722.6645368000009</v>
      </c>
      <c r="W267" s="81">
        <f>T267*(U267*(1+Q267)*1.18)+L267*N267*$W$1</f>
        <v>6690.4050047999999</v>
      </c>
      <c r="Y267" s="124">
        <f t="shared" ref="Y267:Y268" si="86">L267*M267*O267*$V$1</f>
        <v>2845.44</v>
      </c>
      <c r="Z267" s="85">
        <f t="shared" ref="Z267:Z268" si="87">V267-Y267</f>
        <v>5877.2245368000004</v>
      </c>
      <c r="AB267" s="85">
        <f t="shared" ref="AB267:AB268" si="88">L267*N267*O267*$W$1</f>
        <v>1607.3999999999999</v>
      </c>
      <c r="AC267" s="85">
        <f t="shared" ref="AC267:AC268" si="89">W267-AB267</f>
        <v>5083.0050048000003</v>
      </c>
    </row>
    <row r="268" spans="1:29" s="119" customFormat="1">
      <c r="A268" s="139" t="s">
        <v>107</v>
      </c>
      <c r="B268" s="140" t="s">
        <v>2</v>
      </c>
      <c r="C268" s="140" t="s">
        <v>42</v>
      </c>
      <c r="D268" s="140" t="s">
        <v>41</v>
      </c>
      <c r="E268" s="140" t="s">
        <v>170</v>
      </c>
      <c r="F268" s="140" t="s">
        <v>36</v>
      </c>
      <c r="G268" s="140"/>
      <c r="H268" s="140" t="s">
        <v>12</v>
      </c>
      <c r="I268" s="145" t="s">
        <v>40</v>
      </c>
      <c r="J268" s="192" t="s">
        <v>184</v>
      </c>
      <c r="K268" s="77" t="s">
        <v>28</v>
      </c>
      <c r="L268" s="78">
        <v>1.1000000000000001</v>
      </c>
      <c r="M268" s="78">
        <f>0.5*0.9</f>
        <v>0.45</v>
      </c>
      <c r="N268" s="78">
        <f>0.55*0.9</f>
        <v>0.49500000000000005</v>
      </c>
      <c r="O268" s="78">
        <v>1</v>
      </c>
      <c r="P268" s="78">
        <v>0.85</v>
      </c>
      <c r="Q268" s="78">
        <v>0.6</v>
      </c>
      <c r="R268" s="79">
        <v>95017074</v>
      </c>
      <c r="S268" s="153" t="s">
        <v>180</v>
      </c>
      <c r="T268" s="79">
        <v>1</v>
      </c>
      <c r="U268" s="80">
        <v>2692.2696000000001</v>
      </c>
      <c r="V268" s="80">
        <f>T268*(U268*(1+P268)*1.18)+T269*(U269*(1+P269)*1.18)+L268*M268*$V$1</f>
        <v>17742.375561599998</v>
      </c>
      <c r="W268" s="102">
        <f>T268*(U268*(1+Q268)*1.18)+T269*(U269*(1+Q269)*1.18)+L268*N268*$W$1</f>
        <v>15222.0373776</v>
      </c>
      <c r="Y268" s="124">
        <f t="shared" si="86"/>
        <v>1029.6000000000001</v>
      </c>
      <c r="Z268" s="85">
        <f t="shared" si="87"/>
        <v>16712.775561599999</v>
      </c>
      <c r="AB268" s="85">
        <f t="shared" si="88"/>
        <v>767.74500000000012</v>
      </c>
      <c r="AC268" s="85">
        <f t="shared" si="89"/>
        <v>14454.292377599999</v>
      </c>
    </row>
    <row r="269" spans="1:29" s="119" customFormat="1">
      <c r="A269" s="139" t="s">
        <v>107</v>
      </c>
      <c r="B269" s="140" t="s">
        <v>2</v>
      </c>
      <c r="C269" s="140" t="s">
        <v>42</v>
      </c>
      <c r="D269" s="140" t="s">
        <v>41</v>
      </c>
      <c r="E269" s="140" t="s">
        <v>170</v>
      </c>
      <c r="F269" s="140" t="s">
        <v>36</v>
      </c>
      <c r="G269" s="140"/>
      <c r="H269" s="140" t="s">
        <v>12</v>
      </c>
      <c r="I269" s="145" t="s">
        <v>40</v>
      </c>
      <c r="J269" s="193" t="s">
        <v>184</v>
      </c>
      <c r="K269" s="3" t="s">
        <v>30</v>
      </c>
      <c r="L269" s="84"/>
      <c r="M269" s="84"/>
      <c r="N269" s="84"/>
      <c r="O269" s="84"/>
      <c r="P269" s="84">
        <v>0.85</v>
      </c>
      <c r="Q269" s="84">
        <v>0.6</v>
      </c>
      <c r="R269" s="82">
        <v>96853514</v>
      </c>
      <c r="S269" s="150" t="s">
        <v>180</v>
      </c>
      <c r="T269" s="82">
        <v>2</v>
      </c>
      <c r="U269" s="85">
        <v>2481.8027999999999</v>
      </c>
      <c r="V269" s="85"/>
      <c r="W269" s="86"/>
      <c r="Y269" s="85"/>
      <c r="Z269" s="85"/>
      <c r="AB269" s="85"/>
      <c r="AC269" s="85"/>
    </row>
    <row r="270" spans="1:29" s="119" customFormat="1" ht="12" thickBot="1">
      <c r="A270" s="139" t="s">
        <v>107</v>
      </c>
      <c r="B270" s="140" t="s">
        <v>2</v>
      </c>
      <c r="C270" s="140" t="s">
        <v>42</v>
      </c>
      <c r="D270" s="140" t="s">
        <v>41</v>
      </c>
      <c r="E270" s="140" t="s">
        <v>170</v>
      </c>
      <c r="F270" s="140" t="s">
        <v>36</v>
      </c>
      <c r="G270" s="140"/>
      <c r="H270" s="140" t="s">
        <v>12</v>
      </c>
      <c r="I270" s="145" t="s">
        <v>40</v>
      </c>
      <c r="J270" s="194" t="s">
        <v>184</v>
      </c>
      <c r="K270" s="88" t="s">
        <v>31</v>
      </c>
      <c r="L270" s="89"/>
      <c r="M270" s="89"/>
      <c r="N270" s="89"/>
      <c r="O270" s="89"/>
      <c r="P270" s="89">
        <v>0.85</v>
      </c>
      <c r="Q270" s="89">
        <v>0.6</v>
      </c>
      <c r="R270" s="90"/>
      <c r="S270" s="90"/>
      <c r="T270" s="90"/>
      <c r="U270" s="91"/>
      <c r="V270" s="91"/>
      <c r="W270" s="92"/>
      <c r="Y270" s="85"/>
      <c r="Z270" s="85"/>
      <c r="AB270" s="85"/>
      <c r="AC270" s="85"/>
    </row>
    <row r="271" spans="1:29" s="119" customFormat="1">
      <c r="A271" s="139" t="s">
        <v>107</v>
      </c>
      <c r="B271" s="140" t="s">
        <v>2</v>
      </c>
      <c r="C271" s="140" t="s">
        <v>42</v>
      </c>
      <c r="D271" s="140" t="s">
        <v>41</v>
      </c>
      <c r="E271" s="140" t="s">
        <v>170</v>
      </c>
      <c r="F271" s="140" t="s">
        <v>36</v>
      </c>
      <c r="G271" s="140"/>
      <c r="H271" s="140" t="s">
        <v>12</v>
      </c>
      <c r="I271" s="145" t="s">
        <v>40</v>
      </c>
      <c r="J271" s="192" t="s">
        <v>98</v>
      </c>
      <c r="K271" s="77" t="s">
        <v>160</v>
      </c>
      <c r="L271" s="78">
        <v>1</v>
      </c>
      <c r="M271" s="78">
        <v>1.2825</v>
      </c>
      <c r="N271" s="78">
        <v>1.0449999999999999</v>
      </c>
      <c r="O271" s="78">
        <v>1</v>
      </c>
      <c r="P271" s="78">
        <v>0.85</v>
      </c>
      <c r="Q271" s="78">
        <v>0.6</v>
      </c>
      <c r="R271" s="79">
        <v>95917153</v>
      </c>
      <c r="S271" s="153" t="s">
        <v>180</v>
      </c>
      <c r="T271" s="79">
        <v>1</v>
      </c>
      <c r="U271" s="80">
        <v>5600.6772000000001</v>
      </c>
      <c r="V271" s="80">
        <f>T271*(U271*(1+P271)*1.18)+L271*M271*$V$1</f>
        <v>14893.878327600001</v>
      </c>
      <c r="W271" s="102">
        <f>T271*(U271*(1+Q271)*1.18)+L271*N271*$W$1</f>
        <v>12047.528553600001</v>
      </c>
      <c r="Y271" s="124">
        <f>L271*M271*O271*$V$1</f>
        <v>2667.6</v>
      </c>
      <c r="Z271" s="85">
        <f>V271-Y271</f>
        <v>12226.278327600001</v>
      </c>
      <c r="AB271" s="85">
        <f>L271*N271*O271*$W$1</f>
        <v>1473.4499999999998</v>
      </c>
      <c r="AC271" s="85">
        <f>W271-AB271</f>
        <v>10574.0785536</v>
      </c>
    </row>
    <row r="272" spans="1:29" s="119" customFormat="1" ht="12" thickBot="1">
      <c r="A272" s="139" t="s">
        <v>107</v>
      </c>
      <c r="B272" s="140" t="s">
        <v>2</v>
      </c>
      <c r="C272" s="140" t="s">
        <v>42</v>
      </c>
      <c r="D272" s="140" t="s">
        <v>41</v>
      </c>
      <c r="E272" s="140" t="s">
        <v>170</v>
      </c>
      <c r="F272" s="140" t="s">
        <v>36</v>
      </c>
      <c r="G272" s="140"/>
      <c r="H272" s="140" t="s">
        <v>12</v>
      </c>
      <c r="I272" s="145" t="s">
        <v>40</v>
      </c>
      <c r="J272" s="194" t="s">
        <v>98</v>
      </c>
      <c r="K272" s="88" t="s">
        <v>161</v>
      </c>
      <c r="L272" s="89"/>
      <c r="M272" s="89"/>
      <c r="N272" s="89"/>
      <c r="O272" s="89"/>
      <c r="P272" s="89">
        <v>0.85</v>
      </c>
      <c r="Q272" s="89">
        <v>0.6</v>
      </c>
      <c r="R272" s="90">
        <v>95917152</v>
      </c>
      <c r="S272" s="154" t="s">
        <v>180</v>
      </c>
      <c r="T272" s="90">
        <v>1</v>
      </c>
      <c r="U272" s="91">
        <v>5600.6772000000001</v>
      </c>
      <c r="V272" s="91"/>
      <c r="W272" s="92"/>
      <c r="Y272" s="85"/>
      <c r="Z272" s="85"/>
      <c r="AB272" s="85"/>
      <c r="AC272" s="85"/>
    </row>
    <row r="273" spans="1:29" s="119" customFormat="1">
      <c r="A273" s="139" t="s">
        <v>107</v>
      </c>
      <c r="B273" s="140" t="s">
        <v>2</v>
      </c>
      <c r="C273" s="140" t="s">
        <v>42</v>
      </c>
      <c r="D273" s="140" t="s">
        <v>41</v>
      </c>
      <c r="E273" s="140" t="s">
        <v>170</v>
      </c>
      <c r="F273" s="140" t="s">
        <v>36</v>
      </c>
      <c r="G273" s="140"/>
      <c r="H273" s="140" t="s">
        <v>12</v>
      </c>
      <c r="I273" s="145" t="s">
        <v>40</v>
      </c>
      <c r="J273" s="192" t="s">
        <v>32</v>
      </c>
      <c r="K273" s="77" t="s">
        <v>162</v>
      </c>
      <c r="L273" s="78">
        <v>1</v>
      </c>
      <c r="M273" s="78">
        <v>1.2825</v>
      </c>
      <c r="N273" s="78">
        <v>1.0449999999999999</v>
      </c>
      <c r="O273" s="78">
        <v>1</v>
      </c>
      <c r="P273" s="78">
        <v>0.85</v>
      </c>
      <c r="Q273" s="78">
        <v>0.6</v>
      </c>
      <c r="R273" s="79" t="s">
        <v>188</v>
      </c>
      <c r="S273" s="153" t="s">
        <v>180</v>
      </c>
      <c r="T273" s="79">
        <v>1</v>
      </c>
      <c r="U273" s="105">
        <v>5600.6772000000001</v>
      </c>
      <c r="V273" s="80">
        <f>T273*(U273*(1+P273)*1.18)+L273*M273*$V$1+T275*(U275*(1+P275)*1.18)</f>
        <v>16752.582762600003</v>
      </c>
      <c r="W273" s="102">
        <f>T273*(U273*(1+Q273)*1.18)+L273*N273*$V$1+T275*(U275*(1+Q275)*1.18)</f>
        <v>14355.206713600001</v>
      </c>
      <c r="Y273" s="124">
        <f>L273*M273*O273*$V$1</f>
        <v>2667.6</v>
      </c>
      <c r="Z273" s="85">
        <f>V273-Y273</f>
        <v>14084.982762600002</v>
      </c>
      <c r="AB273" s="85">
        <f>L273*N273*O273*$W$1</f>
        <v>1473.4499999999998</v>
      </c>
      <c r="AC273" s="85">
        <f>W273-AB273</f>
        <v>12881.7567136</v>
      </c>
    </row>
    <row r="274" spans="1:29" s="119" customFormat="1">
      <c r="A274" s="139" t="s">
        <v>107</v>
      </c>
      <c r="B274" s="140" t="s">
        <v>2</v>
      </c>
      <c r="C274" s="140" t="s">
        <v>42</v>
      </c>
      <c r="D274" s="140" t="s">
        <v>41</v>
      </c>
      <c r="E274" s="140" t="s">
        <v>170</v>
      </c>
      <c r="F274" s="140" t="s">
        <v>36</v>
      </c>
      <c r="G274" s="140"/>
      <c r="H274" s="140" t="s">
        <v>12</v>
      </c>
      <c r="I274" s="145" t="s">
        <v>40</v>
      </c>
      <c r="J274" s="193" t="s">
        <v>32</v>
      </c>
      <c r="K274" s="3" t="s">
        <v>163</v>
      </c>
      <c r="L274" s="84"/>
      <c r="M274" s="84"/>
      <c r="N274" s="84"/>
      <c r="O274" s="84"/>
      <c r="P274" s="84">
        <v>0.85</v>
      </c>
      <c r="Q274" s="84">
        <v>0.6</v>
      </c>
      <c r="R274" s="82">
        <v>95227628</v>
      </c>
      <c r="S274" s="82">
        <v>19372045</v>
      </c>
      <c r="T274" s="82">
        <v>1</v>
      </c>
      <c r="U274" s="85">
        <v>851.44500000000005</v>
      </c>
      <c r="V274" s="85"/>
      <c r="W274" s="86"/>
      <c r="Y274" s="85"/>
      <c r="Z274" s="85"/>
      <c r="AB274" s="85"/>
      <c r="AC274" s="85"/>
    </row>
    <row r="275" spans="1:29" s="119" customFormat="1" ht="12" thickBot="1">
      <c r="A275" s="139" t="s">
        <v>107</v>
      </c>
      <c r="B275" s="140" t="s">
        <v>2</v>
      </c>
      <c r="C275" s="140" t="s">
        <v>42</v>
      </c>
      <c r="D275" s="140" t="s">
        <v>41</v>
      </c>
      <c r="E275" s="140" t="s">
        <v>170</v>
      </c>
      <c r="F275" s="140" t="s">
        <v>36</v>
      </c>
      <c r="G275" s="140"/>
      <c r="H275" s="140" t="s">
        <v>12</v>
      </c>
      <c r="I275" s="145" t="s">
        <v>40</v>
      </c>
      <c r="J275" s="194" t="s">
        <v>32</v>
      </c>
      <c r="K275" s="88" t="s">
        <v>164</v>
      </c>
      <c r="L275" s="89"/>
      <c r="M275" s="89"/>
      <c r="N275" s="89"/>
      <c r="O275" s="89"/>
      <c r="P275" s="89">
        <v>0.85</v>
      </c>
      <c r="Q275" s="89">
        <v>0.6</v>
      </c>
      <c r="R275" s="90">
        <v>95227628</v>
      </c>
      <c r="S275" s="90">
        <v>19372045</v>
      </c>
      <c r="T275" s="90">
        <v>1</v>
      </c>
      <c r="U275" s="91">
        <v>851.44500000000005</v>
      </c>
      <c r="V275" s="91"/>
      <c r="W275" s="92"/>
      <c r="Y275" s="85"/>
      <c r="Z275" s="85"/>
      <c r="AB275" s="85"/>
      <c r="AC275" s="85"/>
    </row>
    <row r="276" spans="1:29" s="119" customFormat="1">
      <c r="A276" s="139" t="s">
        <v>107</v>
      </c>
      <c r="B276" s="140" t="s">
        <v>2</v>
      </c>
      <c r="C276" s="140" t="s">
        <v>42</v>
      </c>
      <c r="D276" s="140" t="s">
        <v>41</v>
      </c>
      <c r="E276" s="140" t="s">
        <v>170</v>
      </c>
      <c r="F276" s="140" t="s">
        <v>36</v>
      </c>
      <c r="G276" s="140"/>
      <c r="H276" s="140" t="s">
        <v>12</v>
      </c>
      <c r="I276" s="145" t="s">
        <v>40</v>
      </c>
      <c r="J276" s="192" t="s">
        <v>99</v>
      </c>
      <c r="K276" s="77" t="s">
        <v>165</v>
      </c>
      <c r="L276" s="78">
        <v>0.60000000000000009</v>
      </c>
      <c r="M276" s="78">
        <v>0.95</v>
      </c>
      <c r="N276" s="78">
        <v>0.95</v>
      </c>
      <c r="O276" s="78">
        <v>1</v>
      </c>
      <c r="P276" s="78">
        <v>0.85</v>
      </c>
      <c r="Q276" s="78">
        <v>0.6</v>
      </c>
      <c r="R276" s="79">
        <v>95077490</v>
      </c>
      <c r="S276" s="79">
        <v>19347939</v>
      </c>
      <c r="T276" s="79">
        <v>1</v>
      </c>
      <c r="U276" s="80">
        <v>1040.0940000000001</v>
      </c>
      <c r="V276" s="80">
        <f>T276*(U276*(1+P276)*1.18)+L276*M276*$V$1</f>
        <v>3456.1252020000002</v>
      </c>
      <c r="W276" s="102">
        <f>T276*(U276*(1+Q276)*1.18)+L276*N276*$W$1</f>
        <v>2767.3974720000001</v>
      </c>
      <c r="Y276" s="124">
        <f>L276*M276*O276*$V$1</f>
        <v>1185.6000000000001</v>
      </c>
      <c r="Z276" s="85">
        <f>V276-Y276</f>
        <v>2270.5252019999998</v>
      </c>
      <c r="AB276" s="85">
        <f>L276*N276*O276*$W$1</f>
        <v>803.7</v>
      </c>
      <c r="AC276" s="85">
        <f>W276-AB276</f>
        <v>1963.6974720000001</v>
      </c>
    </row>
    <row r="277" spans="1:29" s="119" customFormat="1" ht="12" thickBot="1">
      <c r="A277" s="139" t="s">
        <v>107</v>
      </c>
      <c r="B277" s="140" t="s">
        <v>2</v>
      </c>
      <c r="C277" s="140" t="s">
        <v>42</v>
      </c>
      <c r="D277" s="140" t="s">
        <v>41</v>
      </c>
      <c r="E277" s="140" t="s">
        <v>170</v>
      </c>
      <c r="F277" s="140" t="s">
        <v>36</v>
      </c>
      <c r="G277" s="140"/>
      <c r="H277" s="140" t="s">
        <v>12</v>
      </c>
      <c r="I277" s="145" t="s">
        <v>40</v>
      </c>
      <c r="J277" s="194" t="s">
        <v>99</v>
      </c>
      <c r="K277" s="88" t="s">
        <v>166</v>
      </c>
      <c r="L277" s="89"/>
      <c r="M277" s="89"/>
      <c r="N277" s="89"/>
      <c r="O277" s="89"/>
      <c r="P277" s="89">
        <v>0.85</v>
      </c>
      <c r="Q277" s="89">
        <v>0.6</v>
      </c>
      <c r="R277" s="90">
        <v>95077490</v>
      </c>
      <c r="S277" s="90">
        <v>19347939</v>
      </c>
      <c r="T277" s="90">
        <v>1</v>
      </c>
      <c r="U277" s="91">
        <v>1040.0940000000001</v>
      </c>
      <c r="V277" s="91"/>
      <c r="W277" s="92"/>
      <c r="Y277" s="85"/>
      <c r="Z277" s="85"/>
      <c r="AB277" s="85"/>
      <c r="AC277" s="85"/>
    </row>
    <row r="278" spans="1:29" s="119" customFormat="1" ht="12" thickBot="1">
      <c r="A278" s="139" t="s">
        <v>107</v>
      </c>
      <c r="B278" s="140" t="s">
        <v>2</v>
      </c>
      <c r="C278" s="140" t="s">
        <v>42</v>
      </c>
      <c r="D278" s="140" t="s">
        <v>41</v>
      </c>
      <c r="E278" s="140" t="s">
        <v>170</v>
      </c>
      <c r="F278" s="140" t="s">
        <v>36</v>
      </c>
      <c r="G278" s="140"/>
      <c r="H278" s="140" t="s">
        <v>12</v>
      </c>
      <c r="I278" s="145" t="s">
        <v>40</v>
      </c>
      <c r="J278" s="195" t="s">
        <v>92</v>
      </c>
      <c r="K278" s="94" t="s">
        <v>167</v>
      </c>
      <c r="L278" s="95">
        <v>2</v>
      </c>
      <c r="M278" s="95">
        <v>1.4249999999999998</v>
      </c>
      <c r="N278" s="95">
        <v>1.8049999999999999</v>
      </c>
      <c r="O278" s="95">
        <v>1</v>
      </c>
      <c r="P278" s="95">
        <v>0.85</v>
      </c>
      <c r="Q278" s="95">
        <v>0.6</v>
      </c>
      <c r="R278" s="100" t="s">
        <v>180</v>
      </c>
      <c r="S278" s="152" t="s">
        <v>180</v>
      </c>
      <c r="T278" s="100"/>
      <c r="U278" s="106"/>
      <c r="V278" s="106"/>
      <c r="W278" s="81"/>
      <c r="Y278" s="85"/>
      <c r="Z278" s="85"/>
      <c r="AB278" s="85"/>
      <c r="AC278" s="85"/>
    </row>
    <row r="279" spans="1:29" s="119" customFormat="1">
      <c r="A279" s="209" t="s">
        <v>107</v>
      </c>
      <c r="B279" s="181" t="s">
        <v>2</v>
      </c>
      <c r="C279" s="181" t="s">
        <v>42</v>
      </c>
      <c r="D279" s="181" t="s">
        <v>41</v>
      </c>
      <c r="E279" s="181" t="s">
        <v>171</v>
      </c>
      <c r="F279" s="181" t="s">
        <v>36</v>
      </c>
      <c r="G279" s="181"/>
      <c r="H279" s="181" t="s">
        <v>12</v>
      </c>
      <c r="I279" s="210" t="s">
        <v>40</v>
      </c>
      <c r="J279" s="196" t="s">
        <v>89</v>
      </c>
      <c r="K279" s="133" t="s">
        <v>20</v>
      </c>
      <c r="L279" s="134">
        <v>0.4</v>
      </c>
      <c r="M279" s="134">
        <v>0.95</v>
      </c>
      <c r="N279" s="134">
        <v>0.85499999999999998</v>
      </c>
      <c r="O279" s="134">
        <v>1</v>
      </c>
      <c r="P279" s="134">
        <v>0.88</v>
      </c>
      <c r="Q279" s="134">
        <f>P279</f>
        <v>0.88</v>
      </c>
      <c r="R279" s="135">
        <v>95599912</v>
      </c>
      <c r="S279" s="157" t="s">
        <v>19</v>
      </c>
      <c r="T279" s="135">
        <v>4</v>
      </c>
      <c r="U279" s="136">
        <v>275.43059999999997</v>
      </c>
      <c r="V279" s="136">
        <f>U279*(1+P279)*T279*1.18+((U280+U281)*(1+P280))*1.18+L279*M279*$V$1</f>
        <v>3677.9225777599995</v>
      </c>
      <c r="W279" s="137">
        <f>U279*(1+Q279)*T279*1.18+((U280+U281)*(1+Q280))*1.18+L279*N279*$W$1</f>
        <v>3309.8153337599997</v>
      </c>
      <c r="Y279" s="124">
        <f>L279*M279*O279*$V$1</f>
        <v>790.4</v>
      </c>
      <c r="Z279" s="85">
        <f>V279-Y279</f>
        <v>2887.5225777599994</v>
      </c>
      <c r="AB279" s="85">
        <f>L279*N279*O279*$W$1</f>
        <v>482.22</v>
      </c>
      <c r="AC279" s="85">
        <f>W279-AB279</f>
        <v>2827.5953337599994</v>
      </c>
    </row>
    <row r="280" spans="1:29" s="119" customFormat="1">
      <c r="A280" s="139" t="s">
        <v>107</v>
      </c>
      <c r="B280" s="140" t="s">
        <v>2</v>
      </c>
      <c r="C280" s="140" t="s">
        <v>42</v>
      </c>
      <c r="D280" s="140" t="s">
        <v>41</v>
      </c>
      <c r="E280" s="140" t="s">
        <v>171</v>
      </c>
      <c r="F280" s="140" t="s">
        <v>36</v>
      </c>
      <c r="G280" s="140"/>
      <c r="H280" s="140" t="s">
        <v>12</v>
      </c>
      <c r="I280" s="145" t="s">
        <v>40</v>
      </c>
      <c r="J280" s="197" t="s">
        <v>89</v>
      </c>
      <c r="K280" s="3" t="s">
        <v>21</v>
      </c>
      <c r="L280" s="84"/>
      <c r="M280" s="84"/>
      <c r="N280" s="84"/>
      <c r="O280" s="84"/>
      <c r="P280" s="84">
        <v>0.85</v>
      </c>
      <c r="Q280" s="84">
        <v>0.6</v>
      </c>
      <c r="R280" s="82">
        <v>55594651</v>
      </c>
      <c r="S280" s="82">
        <v>19347492</v>
      </c>
      <c r="T280" s="82">
        <v>1</v>
      </c>
      <c r="U280" s="85">
        <v>162.86339999999998</v>
      </c>
      <c r="V280" s="85"/>
      <c r="W280" s="86"/>
      <c r="Y280" s="85"/>
      <c r="Z280" s="85"/>
      <c r="AB280" s="85"/>
      <c r="AC280" s="85"/>
    </row>
    <row r="281" spans="1:29" s="119" customFormat="1" ht="12" thickBot="1">
      <c r="A281" s="139" t="s">
        <v>107</v>
      </c>
      <c r="B281" s="140" t="s">
        <v>2</v>
      </c>
      <c r="C281" s="140" t="s">
        <v>42</v>
      </c>
      <c r="D281" s="140" t="s">
        <v>41</v>
      </c>
      <c r="E281" s="140" t="s">
        <v>171</v>
      </c>
      <c r="F281" s="140" t="s">
        <v>36</v>
      </c>
      <c r="G281" s="140"/>
      <c r="H281" s="140" t="s">
        <v>12</v>
      </c>
      <c r="I281" s="145" t="s">
        <v>40</v>
      </c>
      <c r="J281" s="198" t="s">
        <v>89</v>
      </c>
      <c r="K281" s="88" t="s">
        <v>22</v>
      </c>
      <c r="L281" s="89"/>
      <c r="M281" s="89"/>
      <c r="N281" s="89"/>
      <c r="O281" s="89"/>
      <c r="P281" s="89">
        <v>0.85</v>
      </c>
      <c r="Q281" s="89">
        <v>0.6</v>
      </c>
      <c r="R281" s="90">
        <v>90528145</v>
      </c>
      <c r="S281" s="156" t="s">
        <v>19</v>
      </c>
      <c r="T281" s="90">
        <v>1</v>
      </c>
      <c r="U281" s="91">
        <v>40.279800000000002</v>
      </c>
      <c r="V281" s="91"/>
      <c r="W281" s="92"/>
      <c r="Y281" s="85"/>
      <c r="Z281" s="85"/>
      <c r="AB281" s="85"/>
      <c r="AC281" s="85"/>
    </row>
    <row r="282" spans="1:29" s="119" customFormat="1" ht="12" thickBot="1">
      <c r="A282" s="139" t="s">
        <v>107</v>
      </c>
      <c r="B282" s="140" t="s">
        <v>2</v>
      </c>
      <c r="C282" s="140" t="s">
        <v>42</v>
      </c>
      <c r="D282" s="140" t="s">
        <v>41</v>
      </c>
      <c r="E282" s="140" t="s">
        <v>171</v>
      </c>
      <c r="F282" s="140" t="s">
        <v>36</v>
      </c>
      <c r="G282" s="140"/>
      <c r="H282" s="140" t="s">
        <v>12</v>
      </c>
      <c r="I282" s="145" t="s">
        <v>40</v>
      </c>
      <c r="J282" s="195" t="s">
        <v>90</v>
      </c>
      <c r="K282" s="94" t="s">
        <v>23</v>
      </c>
      <c r="L282" s="95">
        <v>0.3</v>
      </c>
      <c r="M282" s="95">
        <v>0.85499999999999998</v>
      </c>
      <c r="N282" s="95">
        <v>0.66499999999999992</v>
      </c>
      <c r="O282" s="95">
        <v>1</v>
      </c>
      <c r="P282" s="95">
        <v>0.85</v>
      </c>
      <c r="Q282" s="95">
        <v>0.6</v>
      </c>
      <c r="R282" s="96">
        <v>96950990</v>
      </c>
      <c r="S282" s="100">
        <v>19347472</v>
      </c>
      <c r="T282" s="97">
        <v>1</v>
      </c>
      <c r="U282" s="98">
        <v>155.15220000000002</v>
      </c>
      <c r="V282" s="98">
        <f>T282*(U282*(1+P282)*1.18)+L282*M282*$V$1</f>
        <v>872.21725259999994</v>
      </c>
      <c r="W282" s="81">
        <f>T282*(U282*(1+Q282)*1.18)+L282*N282*$W$1</f>
        <v>574.22235360000002</v>
      </c>
      <c r="Y282" s="124">
        <f t="shared" ref="Y282:Y287" si="90">L282*M282*O282*$V$1</f>
        <v>533.52</v>
      </c>
      <c r="Z282" s="85">
        <f t="shared" ref="Z282:Z287" si="91">V282-Y282</f>
        <v>338.69725259999996</v>
      </c>
      <c r="AB282" s="85">
        <f t="shared" ref="AB282:AB287" si="92">L282*N282*O282*$W$1</f>
        <v>281.29499999999996</v>
      </c>
      <c r="AC282" s="85">
        <f t="shared" ref="AC282:AC287" si="93">W282-AB282</f>
        <v>292.92735360000006</v>
      </c>
    </row>
    <row r="283" spans="1:29" s="119" customFormat="1" ht="12" thickBot="1">
      <c r="A283" s="139" t="s">
        <v>107</v>
      </c>
      <c r="B283" s="140" t="s">
        <v>2</v>
      </c>
      <c r="C283" s="140" t="s">
        <v>42</v>
      </c>
      <c r="D283" s="140" t="s">
        <v>41</v>
      </c>
      <c r="E283" s="140" t="s">
        <v>171</v>
      </c>
      <c r="F283" s="140" t="s">
        <v>36</v>
      </c>
      <c r="G283" s="140"/>
      <c r="H283" s="140" t="s">
        <v>12</v>
      </c>
      <c r="I283" s="145" t="s">
        <v>40</v>
      </c>
      <c r="J283" s="199" t="s">
        <v>91</v>
      </c>
      <c r="K283" s="94" t="s">
        <v>157</v>
      </c>
      <c r="L283" s="95">
        <v>0.3</v>
      </c>
      <c r="M283" s="95">
        <v>0.95</v>
      </c>
      <c r="N283" s="95">
        <v>0.95</v>
      </c>
      <c r="O283" s="95">
        <v>1</v>
      </c>
      <c r="P283" s="95">
        <v>0.85</v>
      </c>
      <c r="Q283" s="95">
        <v>0.6</v>
      </c>
      <c r="R283" s="100">
        <v>13503675</v>
      </c>
      <c r="S283" s="100">
        <v>19347478</v>
      </c>
      <c r="T283" s="100">
        <v>1</v>
      </c>
      <c r="U283" s="98">
        <v>245.37120000000002</v>
      </c>
      <c r="V283" s="98">
        <f>T283*(U283*(1+P283)*1.18)+L283*M283*$V$1</f>
        <v>1128.4453295999999</v>
      </c>
      <c r="W283" s="81">
        <f>T283*(U283*(1+Q283)*1.18)+L283*N283*$W$1</f>
        <v>865.1108256</v>
      </c>
      <c r="Y283" s="124">
        <f t="shared" si="90"/>
        <v>592.79999999999995</v>
      </c>
      <c r="Z283" s="85">
        <f t="shared" si="91"/>
        <v>535.64532959999997</v>
      </c>
      <c r="AB283" s="85">
        <f t="shared" si="92"/>
        <v>401.84999999999997</v>
      </c>
      <c r="AC283" s="85">
        <f t="shared" si="93"/>
        <v>463.26082560000003</v>
      </c>
    </row>
    <row r="284" spans="1:29" s="119" customFormat="1" ht="12" thickBot="1">
      <c r="A284" s="139" t="s">
        <v>107</v>
      </c>
      <c r="B284" s="140" t="s">
        <v>2</v>
      </c>
      <c r="C284" s="140" t="s">
        <v>42</v>
      </c>
      <c r="D284" s="140" t="s">
        <v>41</v>
      </c>
      <c r="E284" s="140" t="s">
        <v>171</v>
      </c>
      <c r="F284" s="140" t="s">
        <v>36</v>
      </c>
      <c r="G284" s="140"/>
      <c r="H284" s="140" t="s">
        <v>12</v>
      </c>
      <c r="I284" s="145" t="s">
        <v>40</v>
      </c>
      <c r="J284" s="199" t="s">
        <v>158</v>
      </c>
      <c r="K284" s="94" t="s">
        <v>159</v>
      </c>
      <c r="L284" s="95">
        <v>0.4</v>
      </c>
      <c r="M284" s="95">
        <v>0.95</v>
      </c>
      <c r="N284" s="95">
        <v>0.95</v>
      </c>
      <c r="O284" s="95">
        <v>1</v>
      </c>
      <c r="P284" s="95">
        <v>0.85</v>
      </c>
      <c r="Q284" s="95">
        <v>0.6</v>
      </c>
      <c r="R284" s="100">
        <v>25193473</v>
      </c>
      <c r="S284" s="152" t="s">
        <v>180</v>
      </c>
      <c r="T284" s="100">
        <v>4</v>
      </c>
      <c r="U284" s="98">
        <v>244.239</v>
      </c>
      <c r="V284" s="98">
        <f>T284*(U284*(1+P284)*1.18)+L284*M284*$V$1</f>
        <v>2923.0949479999999</v>
      </c>
      <c r="W284" s="81">
        <f>T284*(U284*(1+Q284)*1.18)+L284*N284*$W$1</f>
        <v>2380.2929279999998</v>
      </c>
      <c r="Y284" s="124">
        <f t="shared" si="90"/>
        <v>790.4</v>
      </c>
      <c r="Z284" s="85">
        <f t="shared" si="91"/>
        <v>2132.6949479999998</v>
      </c>
      <c r="AB284" s="85">
        <f t="shared" si="92"/>
        <v>535.79999999999995</v>
      </c>
      <c r="AC284" s="85">
        <f t="shared" si="93"/>
        <v>1844.4929279999999</v>
      </c>
    </row>
    <row r="285" spans="1:29" s="119" customFormat="1" ht="12" thickBot="1">
      <c r="A285" s="139" t="s">
        <v>107</v>
      </c>
      <c r="B285" s="140" t="s">
        <v>2</v>
      </c>
      <c r="C285" s="140" t="s">
        <v>42</v>
      </c>
      <c r="D285" s="140" t="s">
        <v>41</v>
      </c>
      <c r="E285" s="140" t="s">
        <v>171</v>
      </c>
      <c r="F285" s="140" t="s">
        <v>36</v>
      </c>
      <c r="G285" s="140"/>
      <c r="H285" s="140" t="s">
        <v>12</v>
      </c>
      <c r="I285" s="145" t="s">
        <v>40</v>
      </c>
      <c r="J285" s="195" t="s">
        <v>93</v>
      </c>
      <c r="K285" s="94" t="s">
        <v>24</v>
      </c>
      <c r="L285" s="95">
        <v>0.3</v>
      </c>
      <c r="M285" s="95">
        <v>0.95</v>
      </c>
      <c r="N285" s="95">
        <v>0.95</v>
      </c>
      <c r="O285" s="95">
        <v>1</v>
      </c>
      <c r="P285" s="95">
        <v>0.85</v>
      </c>
      <c r="Q285" s="95">
        <v>0.6</v>
      </c>
      <c r="R285" s="100">
        <v>25198623</v>
      </c>
      <c r="S285" s="100">
        <v>19348776</v>
      </c>
      <c r="T285" s="100">
        <v>1</v>
      </c>
      <c r="U285" s="98">
        <v>3397.62</v>
      </c>
      <c r="V285" s="98">
        <f>T285*(U285*(1+P285)*1.18)+L285*M285*$V$1</f>
        <v>8009.8044599999994</v>
      </c>
      <c r="W285" s="81">
        <f>T285*(U285*(1+Q285)*1.18)+L285*N285*$W$1</f>
        <v>6816.55656</v>
      </c>
      <c r="Y285" s="124">
        <f t="shared" si="90"/>
        <v>592.79999999999995</v>
      </c>
      <c r="Z285" s="85">
        <f t="shared" si="91"/>
        <v>7417.0044599999992</v>
      </c>
      <c r="AB285" s="85">
        <f t="shared" si="92"/>
        <v>401.84999999999997</v>
      </c>
      <c r="AC285" s="85">
        <f t="shared" si="93"/>
        <v>6414.7065599999996</v>
      </c>
    </row>
    <row r="286" spans="1:29" s="119" customFormat="1" ht="12" thickBot="1">
      <c r="A286" s="139" t="s">
        <v>107</v>
      </c>
      <c r="B286" s="140" t="s">
        <v>2</v>
      </c>
      <c r="C286" s="140" t="s">
        <v>42</v>
      </c>
      <c r="D286" s="140" t="s">
        <v>41</v>
      </c>
      <c r="E286" s="140" t="s">
        <v>171</v>
      </c>
      <c r="F286" s="140" t="s">
        <v>36</v>
      </c>
      <c r="G286" s="140"/>
      <c r="H286" s="140" t="s">
        <v>12</v>
      </c>
      <c r="I286" s="145" t="s">
        <v>40</v>
      </c>
      <c r="J286" s="195" t="s">
        <v>94</v>
      </c>
      <c r="K286" s="94" t="s">
        <v>25</v>
      </c>
      <c r="L286" s="95">
        <v>1</v>
      </c>
      <c r="M286" s="95">
        <v>0.47499999999999998</v>
      </c>
      <c r="N286" s="95">
        <v>0.52249999999999996</v>
      </c>
      <c r="O286" s="95">
        <v>1</v>
      </c>
      <c r="P286" s="95">
        <v>0.85</v>
      </c>
      <c r="Q286" s="95">
        <v>0.6</v>
      </c>
      <c r="R286" s="100">
        <v>95231012</v>
      </c>
      <c r="S286" s="100">
        <v>19347589</v>
      </c>
      <c r="T286" s="100">
        <v>1</v>
      </c>
      <c r="U286" s="98">
        <v>870.3048</v>
      </c>
      <c r="V286" s="98">
        <f>T286*(U286*(1+P286)*1.18)+L286*M286*$V$1</f>
        <v>2887.8753784</v>
      </c>
      <c r="W286" s="81">
        <f>T286*(U286*(1+Q286)*1.18)+L286*N286*$W$1</f>
        <v>2379.8604624</v>
      </c>
      <c r="Y286" s="124">
        <f t="shared" si="90"/>
        <v>988</v>
      </c>
      <c r="Z286" s="85">
        <f t="shared" si="91"/>
        <v>1899.8753784</v>
      </c>
      <c r="AB286" s="85">
        <f t="shared" si="92"/>
        <v>736.72499999999991</v>
      </c>
      <c r="AC286" s="85">
        <f t="shared" si="93"/>
        <v>1643.1354624000001</v>
      </c>
    </row>
    <row r="287" spans="1:29" s="119" customFormat="1">
      <c r="A287" s="139" t="s">
        <v>107</v>
      </c>
      <c r="B287" s="140" t="s">
        <v>2</v>
      </c>
      <c r="C287" s="140" t="s">
        <v>42</v>
      </c>
      <c r="D287" s="140" t="s">
        <v>41</v>
      </c>
      <c r="E287" s="140" t="s">
        <v>171</v>
      </c>
      <c r="F287" s="140" t="s">
        <v>36</v>
      </c>
      <c r="G287" s="140"/>
      <c r="H287" s="140" t="s">
        <v>12</v>
      </c>
      <c r="I287" s="145" t="s">
        <v>40</v>
      </c>
      <c r="J287" s="192" t="s">
        <v>95</v>
      </c>
      <c r="K287" s="77" t="s">
        <v>25</v>
      </c>
      <c r="L287" s="78">
        <v>1.3</v>
      </c>
      <c r="M287" s="78">
        <v>0.85499999999999998</v>
      </c>
      <c r="N287" s="78">
        <v>0.71249999999999991</v>
      </c>
      <c r="O287" s="78">
        <v>1</v>
      </c>
      <c r="P287" s="78">
        <v>0.85</v>
      </c>
      <c r="Q287" s="78">
        <v>0.6</v>
      </c>
      <c r="R287" s="79">
        <v>95231012</v>
      </c>
      <c r="S287" s="79">
        <v>19347589</v>
      </c>
      <c r="T287" s="79">
        <v>1</v>
      </c>
      <c r="U287" s="80">
        <v>870.3048</v>
      </c>
      <c r="V287" s="80">
        <f>T287*(U287*(1+P287)*1.18)+T288*(U288*(1+P288)*1.18)+L287*M287*$V$1</f>
        <v>20333.971641600001</v>
      </c>
      <c r="W287" s="102">
        <f>T287*(U287*(1+Q287)*1.18)+T288*(U288*(1+Q288)*1.18)+L287*N287*$W$1</f>
        <v>16892.651757600001</v>
      </c>
      <c r="Y287" s="124">
        <f t="shared" si="90"/>
        <v>2311.92</v>
      </c>
      <c r="Z287" s="85">
        <f t="shared" si="91"/>
        <v>18022.051641600003</v>
      </c>
      <c r="AB287" s="85">
        <f t="shared" si="92"/>
        <v>1306.0124999999998</v>
      </c>
      <c r="AC287" s="85">
        <f t="shared" si="93"/>
        <v>15586.6392576</v>
      </c>
    </row>
    <row r="288" spans="1:29" s="119" customFormat="1">
      <c r="A288" s="139" t="s">
        <v>107</v>
      </c>
      <c r="B288" s="140" t="s">
        <v>2</v>
      </c>
      <c r="C288" s="140" t="s">
        <v>42</v>
      </c>
      <c r="D288" s="140" t="s">
        <v>41</v>
      </c>
      <c r="E288" s="140" t="s">
        <v>171</v>
      </c>
      <c r="F288" s="140" t="s">
        <v>36</v>
      </c>
      <c r="G288" s="140"/>
      <c r="H288" s="140" t="s">
        <v>12</v>
      </c>
      <c r="I288" s="145" t="s">
        <v>40</v>
      </c>
      <c r="J288" s="193" t="s">
        <v>95</v>
      </c>
      <c r="K288" s="3" t="s">
        <v>26</v>
      </c>
      <c r="L288" s="84"/>
      <c r="M288" s="84"/>
      <c r="N288" s="84"/>
      <c r="O288" s="84"/>
      <c r="P288" s="84">
        <v>0.85</v>
      </c>
      <c r="Q288" s="84">
        <v>0.6</v>
      </c>
      <c r="R288" s="82">
        <v>13502001</v>
      </c>
      <c r="S288" s="150" t="s">
        <v>180</v>
      </c>
      <c r="T288" s="82">
        <v>2</v>
      </c>
      <c r="U288" s="85">
        <v>3692.6652000000004</v>
      </c>
      <c r="V288" s="85"/>
      <c r="W288" s="86"/>
      <c r="Y288" s="85"/>
      <c r="Z288" s="85"/>
      <c r="AB288" s="85"/>
      <c r="AC288" s="85"/>
    </row>
    <row r="289" spans="1:29" s="119" customFormat="1" ht="12" thickBot="1">
      <c r="A289" s="139" t="s">
        <v>107</v>
      </c>
      <c r="B289" s="140" t="s">
        <v>2</v>
      </c>
      <c r="C289" s="140" t="s">
        <v>42</v>
      </c>
      <c r="D289" s="140" t="s">
        <v>41</v>
      </c>
      <c r="E289" s="140" t="s">
        <v>171</v>
      </c>
      <c r="F289" s="140" t="s">
        <v>36</v>
      </c>
      <c r="G289" s="140"/>
      <c r="H289" s="140" t="s">
        <v>12</v>
      </c>
      <c r="I289" s="145" t="s">
        <v>40</v>
      </c>
      <c r="J289" s="194" t="s">
        <v>95</v>
      </c>
      <c r="K289" s="88" t="s">
        <v>27</v>
      </c>
      <c r="L289" s="89"/>
      <c r="M289" s="89"/>
      <c r="N289" s="89"/>
      <c r="O289" s="89"/>
      <c r="P289" s="89">
        <v>0.85</v>
      </c>
      <c r="Q289" s="89">
        <v>0.6</v>
      </c>
      <c r="R289" s="90"/>
      <c r="S289" s="90"/>
      <c r="T289" s="90"/>
      <c r="U289" s="91"/>
      <c r="V289" s="91"/>
      <c r="W289" s="92"/>
      <c r="Y289" s="85"/>
      <c r="Z289" s="85"/>
      <c r="AB289" s="85"/>
      <c r="AC289" s="85"/>
    </row>
    <row r="290" spans="1:29" s="119" customFormat="1" ht="12" thickBot="1">
      <c r="A290" s="139" t="s">
        <v>107</v>
      </c>
      <c r="B290" s="140" t="s">
        <v>2</v>
      </c>
      <c r="C290" s="140" t="s">
        <v>42</v>
      </c>
      <c r="D290" s="140" t="s">
        <v>41</v>
      </c>
      <c r="E290" s="140" t="s">
        <v>171</v>
      </c>
      <c r="F290" s="140" t="s">
        <v>36</v>
      </c>
      <c r="G290" s="140"/>
      <c r="H290" s="140" t="s">
        <v>12</v>
      </c>
      <c r="I290" s="145" t="s">
        <v>40</v>
      </c>
      <c r="J290" s="195" t="s">
        <v>96</v>
      </c>
      <c r="K290" s="94" t="s">
        <v>240</v>
      </c>
      <c r="L290" s="95">
        <v>1.6</v>
      </c>
      <c r="M290" s="95">
        <v>0.85499999999999998</v>
      </c>
      <c r="N290" s="95">
        <v>0.71249999999999991</v>
      </c>
      <c r="O290" s="95">
        <v>1</v>
      </c>
      <c r="P290" s="95">
        <v>0.85</v>
      </c>
      <c r="Q290" s="95">
        <v>0.6</v>
      </c>
      <c r="R290" s="100">
        <v>95017074</v>
      </c>
      <c r="S290" s="152" t="s">
        <v>180</v>
      </c>
      <c r="T290" s="100">
        <v>1</v>
      </c>
      <c r="U290" s="98">
        <v>2692.2696000000001</v>
      </c>
      <c r="V290" s="98">
        <f>T290*(U290*(1+P290)*1.18)+L290*M290*$V$1</f>
        <v>8722.6645368000009</v>
      </c>
      <c r="W290" s="81">
        <f>T290*(U290*(1+Q290)*1.18)+L290*N290*$W$1</f>
        <v>6690.4050047999999</v>
      </c>
      <c r="Y290" s="124">
        <f t="shared" ref="Y290:Y291" si="94">L290*M290*O290*$V$1</f>
        <v>2845.44</v>
      </c>
      <c r="Z290" s="85">
        <f t="shared" ref="Z290:Z291" si="95">V290-Y290</f>
        <v>5877.2245368000004</v>
      </c>
      <c r="AB290" s="85">
        <f t="shared" ref="AB290:AB291" si="96">L290*N290*O290*$W$1</f>
        <v>1607.3999999999999</v>
      </c>
      <c r="AC290" s="85">
        <f t="shared" ref="AC290:AC291" si="97">W290-AB290</f>
        <v>5083.0050048000003</v>
      </c>
    </row>
    <row r="291" spans="1:29" s="119" customFormat="1">
      <c r="A291" s="139" t="s">
        <v>107</v>
      </c>
      <c r="B291" s="140" t="s">
        <v>2</v>
      </c>
      <c r="C291" s="140" t="s">
        <v>42</v>
      </c>
      <c r="D291" s="140" t="s">
        <v>41</v>
      </c>
      <c r="E291" s="140" t="s">
        <v>171</v>
      </c>
      <c r="F291" s="140" t="s">
        <v>36</v>
      </c>
      <c r="G291" s="140"/>
      <c r="H291" s="140" t="s">
        <v>12</v>
      </c>
      <c r="I291" s="145" t="s">
        <v>40</v>
      </c>
      <c r="J291" s="192" t="s">
        <v>184</v>
      </c>
      <c r="K291" s="77" t="s">
        <v>28</v>
      </c>
      <c r="L291" s="78">
        <v>1.1000000000000001</v>
      </c>
      <c r="M291" s="78">
        <f>0.5*0.9</f>
        <v>0.45</v>
      </c>
      <c r="N291" s="78">
        <f>0.55*0.9</f>
        <v>0.49500000000000005</v>
      </c>
      <c r="O291" s="78">
        <v>1</v>
      </c>
      <c r="P291" s="78">
        <v>0.85</v>
      </c>
      <c r="Q291" s="78">
        <v>0.6</v>
      </c>
      <c r="R291" s="79">
        <v>95017074</v>
      </c>
      <c r="S291" s="153" t="s">
        <v>180</v>
      </c>
      <c r="T291" s="79">
        <v>1</v>
      </c>
      <c r="U291" s="80">
        <v>2692.2696000000001</v>
      </c>
      <c r="V291" s="80">
        <f>T291*(U291*(1+P291)*1.18)+T292*(U292*(1+P292)*1.18)+L291*M291*$V$1</f>
        <v>17742.375561599998</v>
      </c>
      <c r="W291" s="102">
        <f>T291*(U291*(1+Q291)*1.18)+T292*(U292*(1+Q292)*1.18)+L291*N291*$W$1</f>
        <v>15222.0373776</v>
      </c>
      <c r="Y291" s="124">
        <f t="shared" si="94"/>
        <v>1029.6000000000001</v>
      </c>
      <c r="Z291" s="85">
        <f t="shared" si="95"/>
        <v>16712.775561599999</v>
      </c>
      <c r="AB291" s="85">
        <f t="shared" si="96"/>
        <v>767.74500000000012</v>
      </c>
      <c r="AC291" s="85">
        <f t="shared" si="97"/>
        <v>14454.292377599999</v>
      </c>
    </row>
    <row r="292" spans="1:29" s="119" customFormat="1">
      <c r="A292" s="139" t="s">
        <v>107</v>
      </c>
      <c r="B292" s="140" t="s">
        <v>2</v>
      </c>
      <c r="C292" s="140" t="s">
        <v>42</v>
      </c>
      <c r="D292" s="140" t="s">
        <v>41</v>
      </c>
      <c r="E292" s="140" t="s">
        <v>171</v>
      </c>
      <c r="F292" s="140" t="s">
        <v>36</v>
      </c>
      <c r="G292" s="140"/>
      <c r="H292" s="140" t="s">
        <v>12</v>
      </c>
      <c r="I292" s="145" t="s">
        <v>40</v>
      </c>
      <c r="J292" s="193" t="s">
        <v>184</v>
      </c>
      <c r="K292" s="3" t="s">
        <v>30</v>
      </c>
      <c r="L292" s="84"/>
      <c r="M292" s="84"/>
      <c r="N292" s="84"/>
      <c r="O292" s="84"/>
      <c r="P292" s="84">
        <v>0.85</v>
      </c>
      <c r="Q292" s="84">
        <v>0.6</v>
      </c>
      <c r="R292" s="82">
        <v>96853514</v>
      </c>
      <c r="S292" s="150" t="s">
        <v>180</v>
      </c>
      <c r="T292" s="82">
        <v>2</v>
      </c>
      <c r="U292" s="85">
        <v>2481.8027999999999</v>
      </c>
      <c r="V292" s="85"/>
      <c r="W292" s="86"/>
      <c r="Y292" s="85"/>
      <c r="Z292" s="85"/>
      <c r="AB292" s="85"/>
      <c r="AC292" s="85"/>
    </row>
    <row r="293" spans="1:29" s="119" customFormat="1" ht="12" thickBot="1">
      <c r="A293" s="139" t="s">
        <v>107</v>
      </c>
      <c r="B293" s="140" t="s">
        <v>2</v>
      </c>
      <c r="C293" s="140" t="s">
        <v>42</v>
      </c>
      <c r="D293" s="140" t="s">
        <v>41</v>
      </c>
      <c r="E293" s="140" t="s">
        <v>171</v>
      </c>
      <c r="F293" s="140" t="s">
        <v>36</v>
      </c>
      <c r="G293" s="140"/>
      <c r="H293" s="140" t="s">
        <v>12</v>
      </c>
      <c r="I293" s="145" t="s">
        <v>40</v>
      </c>
      <c r="J293" s="194" t="s">
        <v>184</v>
      </c>
      <c r="K293" s="88" t="s">
        <v>31</v>
      </c>
      <c r="L293" s="89"/>
      <c r="M293" s="89"/>
      <c r="N293" s="89"/>
      <c r="O293" s="89"/>
      <c r="P293" s="89">
        <v>0.85</v>
      </c>
      <c r="Q293" s="89">
        <v>0.6</v>
      </c>
      <c r="R293" s="90"/>
      <c r="S293" s="90"/>
      <c r="T293" s="90"/>
      <c r="U293" s="91"/>
      <c r="V293" s="91"/>
      <c r="W293" s="92"/>
      <c r="Y293" s="85"/>
      <c r="Z293" s="85"/>
      <c r="AB293" s="85"/>
      <c r="AC293" s="85"/>
    </row>
    <row r="294" spans="1:29" s="119" customFormat="1">
      <c r="A294" s="139" t="s">
        <v>107</v>
      </c>
      <c r="B294" s="140" t="s">
        <v>2</v>
      </c>
      <c r="C294" s="140" t="s">
        <v>42</v>
      </c>
      <c r="D294" s="140" t="s">
        <v>41</v>
      </c>
      <c r="E294" s="140" t="s">
        <v>171</v>
      </c>
      <c r="F294" s="140" t="s">
        <v>36</v>
      </c>
      <c r="G294" s="117" t="s">
        <v>186</v>
      </c>
      <c r="H294" s="140" t="s">
        <v>12</v>
      </c>
      <c r="I294" s="145" t="s">
        <v>40</v>
      </c>
      <c r="J294" s="192" t="s">
        <v>98</v>
      </c>
      <c r="K294" s="77" t="s">
        <v>160</v>
      </c>
      <c r="L294" s="78">
        <v>1</v>
      </c>
      <c r="M294" s="78">
        <v>1.2825</v>
      </c>
      <c r="N294" s="78">
        <v>1.0449999999999999</v>
      </c>
      <c r="O294" s="78">
        <v>1</v>
      </c>
      <c r="P294" s="78">
        <v>0.85</v>
      </c>
      <c r="Q294" s="78">
        <v>0.6</v>
      </c>
      <c r="R294" s="79">
        <v>95917153</v>
      </c>
      <c r="S294" s="153" t="s">
        <v>180</v>
      </c>
      <c r="T294" s="79">
        <v>1</v>
      </c>
      <c r="U294" s="80">
        <v>5600.6772000000001</v>
      </c>
      <c r="V294" s="80">
        <f>T294*(U294*(1+P294)*1.18)+L294*M294*$V$1</f>
        <v>14893.878327600001</v>
      </c>
      <c r="W294" s="102">
        <f>T294*(U294*(1+Q294)*1.18)+L294*N294*$W$1</f>
        <v>12047.528553600001</v>
      </c>
      <c r="Y294" s="124">
        <f>L294*M294*O294*$V$1</f>
        <v>2667.6</v>
      </c>
      <c r="Z294" s="85">
        <f>V294-Y294</f>
        <v>12226.278327600001</v>
      </c>
      <c r="AB294" s="85">
        <f>L294*N294*O294*$W$1</f>
        <v>1473.4499999999998</v>
      </c>
      <c r="AC294" s="85">
        <f>W294-AB294</f>
        <v>10574.0785536</v>
      </c>
    </row>
    <row r="295" spans="1:29" s="119" customFormat="1" ht="12" thickBot="1">
      <c r="A295" s="139" t="s">
        <v>107</v>
      </c>
      <c r="B295" s="140" t="s">
        <v>2</v>
      </c>
      <c r="C295" s="140" t="s">
        <v>42</v>
      </c>
      <c r="D295" s="140" t="s">
        <v>41</v>
      </c>
      <c r="E295" s="140" t="s">
        <v>171</v>
      </c>
      <c r="F295" s="140" t="s">
        <v>36</v>
      </c>
      <c r="G295" s="117" t="s">
        <v>186</v>
      </c>
      <c r="H295" s="140" t="s">
        <v>12</v>
      </c>
      <c r="I295" s="145" t="s">
        <v>40</v>
      </c>
      <c r="J295" s="194" t="s">
        <v>98</v>
      </c>
      <c r="K295" s="88" t="s">
        <v>161</v>
      </c>
      <c r="L295" s="89"/>
      <c r="M295" s="89"/>
      <c r="N295" s="89"/>
      <c r="O295" s="89"/>
      <c r="P295" s="89">
        <v>0.85</v>
      </c>
      <c r="Q295" s="89">
        <v>0.6</v>
      </c>
      <c r="R295" s="90">
        <v>95917152</v>
      </c>
      <c r="S295" s="154" t="s">
        <v>180</v>
      </c>
      <c r="T295" s="90">
        <v>1</v>
      </c>
      <c r="U295" s="91">
        <v>5600.6772000000001</v>
      </c>
      <c r="V295" s="91"/>
      <c r="W295" s="92"/>
      <c r="Y295" s="85"/>
      <c r="Z295" s="85"/>
      <c r="AB295" s="85"/>
      <c r="AC295" s="85"/>
    </row>
    <row r="296" spans="1:29" s="119" customFormat="1">
      <c r="A296" s="139" t="s">
        <v>107</v>
      </c>
      <c r="B296" s="140" t="s">
        <v>2</v>
      </c>
      <c r="C296" s="140" t="s">
        <v>42</v>
      </c>
      <c r="D296" s="140" t="s">
        <v>41</v>
      </c>
      <c r="E296" s="140" t="s">
        <v>171</v>
      </c>
      <c r="F296" s="140" t="s">
        <v>36</v>
      </c>
      <c r="G296" s="117" t="s">
        <v>185</v>
      </c>
      <c r="H296" s="140" t="s">
        <v>12</v>
      </c>
      <c r="I296" s="145" t="s">
        <v>40</v>
      </c>
      <c r="J296" s="192" t="s">
        <v>32</v>
      </c>
      <c r="K296" s="77" t="s">
        <v>162</v>
      </c>
      <c r="L296" s="78">
        <v>1</v>
      </c>
      <c r="M296" s="78">
        <v>1.2825</v>
      </c>
      <c r="N296" s="78">
        <v>1.0449999999999999</v>
      </c>
      <c r="O296" s="78">
        <v>1</v>
      </c>
      <c r="P296" s="78">
        <v>0.85</v>
      </c>
      <c r="Q296" s="78">
        <v>0.6</v>
      </c>
      <c r="R296" s="79" t="s">
        <v>188</v>
      </c>
      <c r="S296" s="153" t="s">
        <v>180</v>
      </c>
      <c r="T296" s="79">
        <v>1</v>
      </c>
      <c r="U296" s="105">
        <v>5600.6772000000001</v>
      </c>
      <c r="V296" s="80">
        <f>T296*(U296*(1+P296)*1.18)+L296*M296*$V$1+T298*(U298*(1+P298)*1.18)</f>
        <v>16752.582762600003</v>
      </c>
      <c r="W296" s="102">
        <f>T296*(U296*(1+Q296)*1.18)+L296*N296*$V$1+T298*(U298*(1+Q298)*1.18)</f>
        <v>14355.206713600001</v>
      </c>
      <c r="Y296" s="124">
        <f>L296*M296*O296*$V$1</f>
        <v>2667.6</v>
      </c>
      <c r="Z296" s="85">
        <f>V296-Y296</f>
        <v>14084.982762600002</v>
      </c>
      <c r="AB296" s="85">
        <f>L296*N296*O296*$W$1</f>
        <v>1473.4499999999998</v>
      </c>
      <c r="AC296" s="85">
        <f>W296-AB296</f>
        <v>12881.7567136</v>
      </c>
    </row>
    <row r="297" spans="1:29" s="119" customFormat="1">
      <c r="A297" s="139" t="s">
        <v>107</v>
      </c>
      <c r="B297" s="140" t="s">
        <v>2</v>
      </c>
      <c r="C297" s="140" t="s">
        <v>42</v>
      </c>
      <c r="D297" s="140" t="s">
        <v>41</v>
      </c>
      <c r="E297" s="140" t="s">
        <v>171</v>
      </c>
      <c r="F297" s="140" t="s">
        <v>36</v>
      </c>
      <c r="G297" s="117"/>
      <c r="H297" s="140" t="s">
        <v>12</v>
      </c>
      <c r="I297" s="145" t="s">
        <v>40</v>
      </c>
      <c r="J297" s="193" t="s">
        <v>32</v>
      </c>
      <c r="K297" s="3" t="s">
        <v>163</v>
      </c>
      <c r="L297" s="84"/>
      <c r="M297" s="84"/>
      <c r="N297" s="84"/>
      <c r="O297" s="84"/>
      <c r="P297" s="84">
        <v>0.85</v>
      </c>
      <c r="Q297" s="84">
        <v>0.6</v>
      </c>
      <c r="R297" s="82">
        <v>95227628</v>
      </c>
      <c r="S297" s="82">
        <v>19372045</v>
      </c>
      <c r="T297" s="82">
        <v>1</v>
      </c>
      <c r="U297" s="85">
        <v>851.44500000000005</v>
      </c>
      <c r="V297" s="85"/>
      <c r="W297" s="86"/>
      <c r="Y297" s="85"/>
      <c r="Z297" s="85"/>
      <c r="AB297" s="85"/>
      <c r="AC297" s="85"/>
    </row>
    <row r="298" spans="1:29" s="119" customFormat="1" ht="12" thickBot="1">
      <c r="A298" s="139" t="s">
        <v>107</v>
      </c>
      <c r="B298" s="140" t="s">
        <v>2</v>
      </c>
      <c r="C298" s="140" t="s">
        <v>42</v>
      </c>
      <c r="D298" s="140" t="s">
        <v>41</v>
      </c>
      <c r="E298" s="140" t="s">
        <v>171</v>
      </c>
      <c r="F298" s="140" t="s">
        <v>36</v>
      </c>
      <c r="G298" s="117"/>
      <c r="H298" s="140" t="s">
        <v>12</v>
      </c>
      <c r="I298" s="145" t="s">
        <v>40</v>
      </c>
      <c r="J298" s="194" t="s">
        <v>32</v>
      </c>
      <c r="K298" s="88" t="s">
        <v>164</v>
      </c>
      <c r="L298" s="89"/>
      <c r="M298" s="89"/>
      <c r="N298" s="89"/>
      <c r="O298" s="89"/>
      <c r="P298" s="89">
        <v>0.85</v>
      </c>
      <c r="Q298" s="89">
        <v>0.6</v>
      </c>
      <c r="R298" s="90">
        <v>95227628</v>
      </c>
      <c r="S298" s="90">
        <v>19372045</v>
      </c>
      <c r="T298" s="90">
        <v>1</v>
      </c>
      <c r="U298" s="91">
        <v>851.44500000000005</v>
      </c>
      <c r="V298" s="91"/>
      <c r="W298" s="92"/>
      <c r="Y298" s="85"/>
      <c r="Z298" s="85"/>
      <c r="AB298" s="85"/>
      <c r="AC298" s="85"/>
    </row>
    <row r="299" spans="1:29" s="119" customFormat="1">
      <c r="A299" s="139" t="s">
        <v>107</v>
      </c>
      <c r="B299" s="140" t="s">
        <v>2</v>
      </c>
      <c r="C299" s="140" t="s">
        <v>42</v>
      </c>
      <c r="D299" s="140" t="s">
        <v>41</v>
      </c>
      <c r="E299" s="140" t="s">
        <v>171</v>
      </c>
      <c r="F299" s="140" t="s">
        <v>36</v>
      </c>
      <c r="G299" s="117"/>
      <c r="H299" s="140" t="s">
        <v>12</v>
      </c>
      <c r="I299" s="145" t="s">
        <v>40</v>
      </c>
      <c r="J299" s="192" t="s">
        <v>99</v>
      </c>
      <c r="K299" s="77" t="s">
        <v>165</v>
      </c>
      <c r="L299" s="78">
        <v>0.60000000000000009</v>
      </c>
      <c r="M299" s="78">
        <v>0.95</v>
      </c>
      <c r="N299" s="78">
        <v>0.95</v>
      </c>
      <c r="O299" s="78">
        <v>1</v>
      </c>
      <c r="P299" s="78">
        <v>0.85</v>
      </c>
      <c r="Q299" s="78">
        <v>0.6</v>
      </c>
      <c r="R299" s="79">
        <v>95077490</v>
      </c>
      <c r="S299" s="79">
        <v>19347939</v>
      </c>
      <c r="T299" s="79">
        <v>1</v>
      </c>
      <c r="U299" s="80">
        <v>1040.0940000000001</v>
      </c>
      <c r="V299" s="80">
        <f>T299*(U299*(1+P299)*1.18)+L299*M299*$V$1</f>
        <v>3456.1252020000002</v>
      </c>
      <c r="W299" s="102">
        <f>T299*(U299*(1+Q299)*1.18)+L299*N299*$W$1</f>
        <v>2767.3974720000001</v>
      </c>
      <c r="Y299" s="124">
        <f>L299*M299*O299*$V$1</f>
        <v>1185.6000000000001</v>
      </c>
      <c r="Z299" s="85">
        <f>V299-Y299</f>
        <v>2270.5252019999998</v>
      </c>
      <c r="AB299" s="85">
        <f>L299*N299*O299*$W$1</f>
        <v>803.7</v>
      </c>
      <c r="AC299" s="85">
        <f>W299-AB299</f>
        <v>1963.6974720000001</v>
      </c>
    </row>
    <row r="300" spans="1:29" s="119" customFormat="1" ht="12" thickBot="1">
      <c r="A300" s="139" t="s">
        <v>107</v>
      </c>
      <c r="B300" s="140" t="s">
        <v>2</v>
      </c>
      <c r="C300" s="140" t="s">
        <v>42</v>
      </c>
      <c r="D300" s="140" t="s">
        <v>41</v>
      </c>
      <c r="E300" s="140" t="s">
        <v>171</v>
      </c>
      <c r="F300" s="140" t="s">
        <v>36</v>
      </c>
      <c r="G300" s="117"/>
      <c r="H300" s="140" t="s">
        <v>12</v>
      </c>
      <c r="I300" s="145" t="s">
        <v>40</v>
      </c>
      <c r="J300" s="194" t="s">
        <v>99</v>
      </c>
      <c r="K300" s="88" t="s">
        <v>166</v>
      </c>
      <c r="L300" s="89"/>
      <c r="M300" s="89"/>
      <c r="N300" s="89"/>
      <c r="O300" s="89"/>
      <c r="P300" s="89">
        <v>0.85</v>
      </c>
      <c r="Q300" s="89">
        <v>0.6</v>
      </c>
      <c r="R300" s="90">
        <v>95077490</v>
      </c>
      <c r="S300" s="90">
        <v>19347939</v>
      </c>
      <c r="T300" s="90">
        <v>1</v>
      </c>
      <c r="U300" s="91">
        <v>1040.0940000000001</v>
      </c>
      <c r="V300" s="91"/>
      <c r="W300" s="92"/>
      <c r="Y300" s="85"/>
      <c r="Z300" s="85"/>
      <c r="AB300" s="85"/>
      <c r="AC300" s="85"/>
    </row>
    <row r="301" spans="1:29" s="119" customFormat="1" ht="12" thickBot="1">
      <c r="A301" s="139" t="s">
        <v>107</v>
      </c>
      <c r="B301" s="140" t="s">
        <v>2</v>
      </c>
      <c r="C301" s="140" t="s">
        <v>42</v>
      </c>
      <c r="D301" s="140" t="s">
        <v>41</v>
      </c>
      <c r="E301" s="140" t="s">
        <v>171</v>
      </c>
      <c r="F301" s="140" t="s">
        <v>36</v>
      </c>
      <c r="G301" s="117"/>
      <c r="H301" s="140" t="s">
        <v>12</v>
      </c>
      <c r="I301" s="145" t="s">
        <v>40</v>
      </c>
      <c r="J301" s="195" t="s">
        <v>92</v>
      </c>
      <c r="K301" s="94" t="s">
        <v>167</v>
      </c>
      <c r="L301" s="95">
        <v>2</v>
      </c>
      <c r="M301" s="95">
        <v>1.4249999999999998</v>
      </c>
      <c r="N301" s="95">
        <v>1.8049999999999999</v>
      </c>
      <c r="O301" s="95">
        <v>1</v>
      </c>
      <c r="P301" s="95">
        <v>0.85</v>
      </c>
      <c r="Q301" s="95">
        <v>0.6</v>
      </c>
      <c r="R301" s="100" t="s">
        <v>180</v>
      </c>
      <c r="S301" s="152" t="s">
        <v>180</v>
      </c>
      <c r="T301" s="100"/>
      <c r="U301" s="106"/>
      <c r="V301" s="106"/>
      <c r="W301" s="81"/>
      <c r="Y301" s="85"/>
      <c r="Z301" s="85"/>
      <c r="AB301" s="85"/>
      <c r="AC301" s="85"/>
    </row>
    <row r="302" spans="1:29" s="119" customFormat="1">
      <c r="A302" s="209" t="s">
        <v>108</v>
      </c>
      <c r="B302" s="181" t="s">
        <v>4</v>
      </c>
      <c r="C302" s="181" t="s">
        <v>39</v>
      </c>
      <c r="D302" s="181" t="s">
        <v>38</v>
      </c>
      <c r="E302" s="181" t="s">
        <v>170</v>
      </c>
      <c r="F302" s="181" t="s">
        <v>36</v>
      </c>
      <c r="G302" s="181"/>
      <c r="H302" s="181" t="s">
        <v>12</v>
      </c>
      <c r="I302" s="210"/>
      <c r="J302" s="196" t="s">
        <v>89</v>
      </c>
      <c r="K302" s="133" t="s">
        <v>20</v>
      </c>
      <c r="L302" s="134">
        <v>0.4</v>
      </c>
      <c r="M302" s="134">
        <v>0.95</v>
      </c>
      <c r="N302" s="134">
        <v>0.85499999999999998</v>
      </c>
      <c r="O302" s="134">
        <v>1</v>
      </c>
      <c r="P302" s="134">
        <v>0.88</v>
      </c>
      <c r="Q302" s="134">
        <f>P302</f>
        <v>0.88</v>
      </c>
      <c r="R302" s="135">
        <v>95599912</v>
      </c>
      <c r="S302" s="157" t="s">
        <v>19</v>
      </c>
      <c r="T302" s="135">
        <v>3.75</v>
      </c>
      <c r="U302" s="136">
        <v>275.43059999999997</v>
      </c>
      <c r="V302" s="136">
        <f>U302*(1+P302)*T302*1.18+((U303+U304)*(1+P303))*1.18+L302*M302*$V$1</f>
        <v>3357.7907347999994</v>
      </c>
      <c r="W302" s="137">
        <f>U302*(1+Q302)*T302*1.18+((U303+U304)*(1+Q303))*1.18+L302*N302*$W$1</f>
        <v>3012.3021437999996</v>
      </c>
      <c r="Y302" s="124">
        <f>L302*M302*O302*$V$1</f>
        <v>790.4</v>
      </c>
      <c r="Z302" s="85">
        <f>V302-Y302</f>
        <v>2567.3907347999993</v>
      </c>
      <c r="AB302" s="85">
        <f>L302*N302*O302*$W$1</f>
        <v>482.22</v>
      </c>
      <c r="AC302" s="85">
        <f>W302-AB302</f>
        <v>2530.0821437999994</v>
      </c>
    </row>
    <row r="303" spans="1:29" s="119" customFormat="1">
      <c r="A303" s="139" t="s">
        <v>108</v>
      </c>
      <c r="B303" s="140" t="s">
        <v>4</v>
      </c>
      <c r="C303" s="140" t="s">
        <v>39</v>
      </c>
      <c r="D303" s="140" t="s">
        <v>38</v>
      </c>
      <c r="E303" s="140" t="s">
        <v>170</v>
      </c>
      <c r="F303" s="140" t="s">
        <v>36</v>
      </c>
      <c r="G303" s="140"/>
      <c r="H303" s="140" t="s">
        <v>12</v>
      </c>
      <c r="I303" s="145"/>
      <c r="J303" s="197" t="s">
        <v>89</v>
      </c>
      <c r="K303" s="3" t="s">
        <v>21</v>
      </c>
      <c r="L303" s="84"/>
      <c r="M303" s="84"/>
      <c r="N303" s="84"/>
      <c r="O303" s="84"/>
      <c r="P303" s="84">
        <v>0.85</v>
      </c>
      <c r="Q303" s="84">
        <v>0.6</v>
      </c>
      <c r="R303" s="82">
        <v>96879797</v>
      </c>
      <c r="S303" s="82">
        <v>19347462</v>
      </c>
      <c r="T303" s="82">
        <v>1</v>
      </c>
      <c r="U303" s="85">
        <v>80.14139999999999</v>
      </c>
      <c r="V303" s="85"/>
      <c r="W303" s="86"/>
      <c r="Y303" s="85"/>
      <c r="Z303" s="85"/>
      <c r="AB303" s="85"/>
      <c r="AC303" s="85"/>
    </row>
    <row r="304" spans="1:29" s="119" customFormat="1" ht="12" thickBot="1">
      <c r="A304" s="139" t="s">
        <v>108</v>
      </c>
      <c r="B304" s="140" t="s">
        <v>4</v>
      </c>
      <c r="C304" s="140" t="s">
        <v>39</v>
      </c>
      <c r="D304" s="140" t="s">
        <v>38</v>
      </c>
      <c r="E304" s="140" t="s">
        <v>170</v>
      </c>
      <c r="F304" s="140" t="s">
        <v>36</v>
      </c>
      <c r="G304" s="140"/>
      <c r="H304" s="140" t="s">
        <v>12</v>
      </c>
      <c r="I304" s="145"/>
      <c r="J304" s="198" t="s">
        <v>89</v>
      </c>
      <c r="K304" s="88" t="s">
        <v>22</v>
      </c>
      <c r="L304" s="89"/>
      <c r="M304" s="89"/>
      <c r="N304" s="89"/>
      <c r="O304" s="89"/>
      <c r="P304" s="89">
        <v>0.85</v>
      </c>
      <c r="Q304" s="89">
        <v>0.6</v>
      </c>
      <c r="R304" s="90">
        <v>94525114</v>
      </c>
      <c r="S304" s="156" t="s">
        <v>19</v>
      </c>
      <c r="T304" s="90">
        <v>1</v>
      </c>
      <c r="U304" s="91">
        <v>46.328400000000002</v>
      </c>
      <c r="V304" s="91"/>
      <c r="W304" s="92"/>
      <c r="Y304" s="85"/>
      <c r="Z304" s="85"/>
      <c r="AB304" s="85"/>
      <c r="AC304" s="85"/>
    </row>
    <row r="305" spans="1:29" s="119" customFormat="1" ht="12" thickBot="1">
      <c r="A305" s="139" t="s">
        <v>108</v>
      </c>
      <c r="B305" s="140" t="s">
        <v>4</v>
      </c>
      <c r="C305" s="140" t="s">
        <v>39</v>
      </c>
      <c r="D305" s="140" t="s">
        <v>38</v>
      </c>
      <c r="E305" s="140" t="s">
        <v>170</v>
      </c>
      <c r="F305" s="140" t="s">
        <v>36</v>
      </c>
      <c r="G305" s="140"/>
      <c r="H305" s="140" t="s">
        <v>12</v>
      </c>
      <c r="I305" s="145"/>
      <c r="J305" s="195" t="s">
        <v>90</v>
      </c>
      <c r="K305" s="94" t="s">
        <v>23</v>
      </c>
      <c r="L305" s="95">
        <v>0.3</v>
      </c>
      <c r="M305" s="95">
        <v>0.85499999999999998</v>
      </c>
      <c r="N305" s="95">
        <v>0.66499999999999992</v>
      </c>
      <c r="O305" s="95">
        <v>1</v>
      </c>
      <c r="P305" s="95">
        <v>0.85</v>
      </c>
      <c r="Q305" s="95">
        <v>0.6</v>
      </c>
      <c r="R305" s="100">
        <v>42390442</v>
      </c>
      <c r="S305" s="100">
        <v>19347467</v>
      </c>
      <c r="T305" s="97">
        <v>1</v>
      </c>
      <c r="U305" s="98">
        <v>171.36</v>
      </c>
      <c r="V305" s="98">
        <f>T305*(U305*(1+P305)*1.18)+L305*M305*$V$1</f>
        <v>907.59888000000001</v>
      </c>
      <c r="W305" s="81">
        <f>T305*(U305*(1+Q305)*1.18)+L305*N305*$W$1</f>
        <v>604.82267999999999</v>
      </c>
      <c r="Y305" s="124">
        <f t="shared" ref="Y305:Y310" si="98">L305*M305*O305*$V$1</f>
        <v>533.52</v>
      </c>
      <c r="Z305" s="85">
        <f t="shared" ref="Z305:Z310" si="99">V305-Y305</f>
        <v>374.07888000000003</v>
      </c>
      <c r="AB305" s="85">
        <f t="shared" ref="AB305:AB310" si="100">L305*N305*O305*$W$1</f>
        <v>281.29499999999996</v>
      </c>
      <c r="AC305" s="85">
        <f t="shared" ref="AC305:AC310" si="101">W305-AB305</f>
        <v>323.52768000000003</v>
      </c>
    </row>
    <row r="306" spans="1:29" s="119" customFormat="1" ht="12" thickBot="1">
      <c r="A306" s="139" t="s">
        <v>108</v>
      </c>
      <c r="B306" s="140" t="s">
        <v>4</v>
      </c>
      <c r="C306" s="140" t="s">
        <v>39</v>
      </c>
      <c r="D306" s="140" t="s">
        <v>38</v>
      </c>
      <c r="E306" s="140" t="s">
        <v>170</v>
      </c>
      <c r="F306" s="140" t="s">
        <v>36</v>
      </c>
      <c r="G306" s="140"/>
      <c r="H306" s="140" t="s">
        <v>12</v>
      </c>
      <c r="I306" s="145"/>
      <c r="J306" s="199" t="s">
        <v>91</v>
      </c>
      <c r="K306" s="94" t="s">
        <v>157</v>
      </c>
      <c r="L306" s="95">
        <v>0.3</v>
      </c>
      <c r="M306" s="95">
        <v>0.95</v>
      </c>
      <c r="N306" s="95">
        <v>0.95</v>
      </c>
      <c r="O306" s="95">
        <v>1</v>
      </c>
      <c r="P306" s="95">
        <v>0.85</v>
      </c>
      <c r="Q306" s="95">
        <v>0.6</v>
      </c>
      <c r="R306" s="100">
        <v>96554421</v>
      </c>
      <c r="S306" s="100">
        <v>19347483</v>
      </c>
      <c r="T306" s="100">
        <v>1</v>
      </c>
      <c r="U306" s="98">
        <v>165.11760000000001</v>
      </c>
      <c r="V306" s="98">
        <f>T306*(U306*(1+P306)*1.18)+L306*M306*$V$1</f>
        <v>953.25172079999993</v>
      </c>
      <c r="W306" s="81">
        <f>T306*(U306*(1+Q306)*1.18)+L306*N306*$W$1</f>
        <v>713.59202879999998</v>
      </c>
      <c r="Y306" s="124">
        <f t="shared" si="98"/>
        <v>592.79999999999995</v>
      </c>
      <c r="Z306" s="85">
        <f t="shared" si="99"/>
        <v>360.45172079999998</v>
      </c>
      <c r="AB306" s="85">
        <f t="shared" si="100"/>
        <v>401.84999999999997</v>
      </c>
      <c r="AC306" s="85">
        <f t="shared" si="101"/>
        <v>311.74202880000001</v>
      </c>
    </row>
    <row r="307" spans="1:29" s="119" customFormat="1" ht="12" thickBot="1">
      <c r="A307" s="139" t="s">
        <v>108</v>
      </c>
      <c r="B307" s="140" t="s">
        <v>4</v>
      </c>
      <c r="C307" s="140" t="s">
        <v>39</v>
      </c>
      <c r="D307" s="140" t="s">
        <v>38</v>
      </c>
      <c r="E307" s="140" t="s">
        <v>170</v>
      </c>
      <c r="F307" s="140" t="s">
        <v>36</v>
      </c>
      <c r="G307" s="140"/>
      <c r="H307" s="140" t="s">
        <v>12</v>
      </c>
      <c r="I307" s="145"/>
      <c r="J307" s="199" t="s">
        <v>158</v>
      </c>
      <c r="K307" s="94" t="s">
        <v>159</v>
      </c>
      <c r="L307" s="95">
        <v>0.4</v>
      </c>
      <c r="M307" s="95">
        <v>0.95</v>
      </c>
      <c r="N307" s="95">
        <v>0.95</v>
      </c>
      <c r="O307" s="95">
        <v>1</v>
      </c>
      <c r="P307" s="95">
        <v>0.85</v>
      </c>
      <c r="Q307" s="95">
        <v>0.6</v>
      </c>
      <c r="R307" s="100">
        <v>95519055</v>
      </c>
      <c r="S307" s="152" t="s">
        <v>180</v>
      </c>
      <c r="T307" s="100">
        <v>4</v>
      </c>
      <c r="U307" s="98">
        <v>288.55799999999999</v>
      </c>
      <c r="V307" s="98">
        <f>T307*(U307*(1+P307)*1.18)+L307*M307*$V$1</f>
        <v>3310.088456</v>
      </c>
      <c r="W307" s="81">
        <f>T307*(U307*(1+Q307)*1.18)+L307*N307*$W$1</f>
        <v>2714.9900159999997</v>
      </c>
      <c r="Y307" s="124">
        <f t="shared" si="98"/>
        <v>790.4</v>
      </c>
      <c r="Z307" s="85">
        <f t="shared" si="99"/>
        <v>2519.6884559999999</v>
      </c>
      <c r="AB307" s="85">
        <f t="shared" si="100"/>
        <v>535.79999999999995</v>
      </c>
      <c r="AC307" s="85">
        <f t="shared" si="101"/>
        <v>2179.1900159999996</v>
      </c>
    </row>
    <row r="308" spans="1:29" s="119" customFormat="1" ht="12" thickBot="1">
      <c r="A308" s="139" t="s">
        <v>108</v>
      </c>
      <c r="B308" s="140" t="s">
        <v>4</v>
      </c>
      <c r="C308" s="140" t="s">
        <v>39</v>
      </c>
      <c r="D308" s="140" t="s">
        <v>38</v>
      </c>
      <c r="E308" s="140" t="s">
        <v>170</v>
      </c>
      <c r="F308" s="140" t="s">
        <v>36</v>
      </c>
      <c r="G308" s="140"/>
      <c r="H308" s="140" t="s">
        <v>12</v>
      </c>
      <c r="I308" s="145"/>
      <c r="J308" s="195" t="s">
        <v>93</v>
      </c>
      <c r="K308" s="94" t="s">
        <v>24</v>
      </c>
      <c r="L308" s="95">
        <v>0.3</v>
      </c>
      <c r="M308" s="95">
        <v>0.95</v>
      </c>
      <c r="N308" s="95">
        <v>0.95</v>
      </c>
      <c r="O308" s="95">
        <v>1</v>
      </c>
      <c r="P308" s="95">
        <v>0.85</v>
      </c>
      <c r="Q308" s="95">
        <v>0.6</v>
      </c>
      <c r="R308" s="100">
        <v>25182496</v>
      </c>
      <c r="S308" s="100">
        <v>19347521</v>
      </c>
      <c r="T308" s="100">
        <v>1</v>
      </c>
      <c r="U308" s="98">
        <v>1413.72</v>
      </c>
      <c r="V308" s="98">
        <f>T308*(U308*(1+P308)*1.18)+L308*M308*$V$1</f>
        <v>3678.9507599999997</v>
      </c>
      <c r="W308" s="81">
        <f>T308*(U308*(1+Q308)*1.18)+L308*N308*$W$1</f>
        <v>3070.95336</v>
      </c>
      <c r="Y308" s="124">
        <f t="shared" si="98"/>
        <v>592.79999999999995</v>
      </c>
      <c r="Z308" s="85">
        <f t="shared" si="99"/>
        <v>3086.1507599999995</v>
      </c>
      <c r="AB308" s="85">
        <f t="shared" si="100"/>
        <v>401.84999999999997</v>
      </c>
      <c r="AC308" s="85">
        <f t="shared" si="101"/>
        <v>2669.1033600000001</v>
      </c>
    </row>
    <row r="309" spans="1:29" s="119" customFormat="1" ht="12" thickBot="1">
      <c r="A309" s="139" t="s">
        <v>108</v>
      </c>
      <c r="B309" s="140" t="s">
        <v>4</v>
      </c>
      <c r="C309" s="140" t="s">
        <v>39</v>
      </c>
      <c r="D309" s="140" t="s">
        <v>38</v>
      </c>
      <c r="E309" s="140" t="s">
        <v>170</v>
      </c>
      <c r="F309" s="140" t="s">
        <v>36</v>
      </c>
      <c r="G309" s="140"/>
      <c r="H309" s="140" t="s">
        <v>12</v>
      </c>
      <c r="I309" s="145"/>
      <c r="J309" s="195" t="s">
        <v>94</v>
      </c>
      <c r="K309" s="94" t="s">
        <v>25</v>
      </c>
      <c r="L309" s="95">
        <v>1</v>
      </c>
      <c r="M309" s="95">
        <v>0.47499999999999998</v>
      </c>
      <c r="N309" s="95">
        <v>0.52249999999999996</v>
      </c>
      <c r="O309" s="95">
        <v>1</v>
      </c>
      <c r="P309" s="95">
        <v>0.85</v>
      </c>
      <c r="Q309" s="95">
        <v>0.6</v>
      </c>
      <c r="R309" s="100">
        <v>96405129</v>
      </c>
      <c r="S309" s="152" t="s">
        <v>180</v>
      </c>
      <c r="T309" s="100">
        <v>1</v>
      </c>
      <c r="U309" s="98">
        <v>2394.8069999999998</v>
      </c>
      <c r="V309" s="98">
        <f>T309*(U309*(1+P309)*1.18)+L309*M309*$V$1</f>
        <v>6215.8636809999989</v>
      </c>
      <c r="W309" s="81">
        <f>T309*(U309*(1+Q309)*1.18)+L309*N309*$W$1</f>
        <v>5258.1206160000002</v>
      </c>
      <c r="Y309" s="124">
        <f t="shared" si="98"/>
        <v>988</v>
      </c>
      <c r="Z309" s="85">
        <f t="shared" si="99"/>
        <v>5227.8636809999989</v>
      </c>
      <c r="AB309" s="85">
        <f t="shared" si="100"/>
        <v>736.72499999999991</v>
      </c>
      <c r="AC309" s="85">
        <f t="shared" si="101"/>
        <v>4521.3956159999998</v>
      </c>
    </row>
    <row r="310" spans="1:29" s="119" customFormat="1">
      <c r="A310" s="139" t="s">
        <v>108</v>
      </c>
      <c r="B310" s="140" t="s">
        <v>4</v>
      </c>
      <c r="C310" s="140" t="s">
        <v>39</v>
      </c>
      <c r="D310" s="140" t="s">
        <v>38</v>
      </c>
      <c r="E310" s="140" t="s">
        <v>170</v>
      </c>
      <c r="F310" s="140" t="s">
        <v>36</v>
      </c>
      <c r="G310" s="140"/>
      <c r="H310" s="140" t="s">
        <v>12</v>
      </c>
      <c r="I310" s="145"/>
      <c r="J310" s="192" t="s">
        <v>95</v>
      </c>
      <c r="K310" s="77" t="s">
        <v>25</v>
      </c>
      <c r="L310" s="78">
        <v>1.3</v>
      </c>
      <c r="M310" s="78">
        <v>0.85499999999999998</v>
      </c>
      <c r="N310" s="78">
        <v>0.71249999999999991</v>
      </c>
      <c r="O310" s="78">
        <v>1</v>
      </c>
      <c r="P310" s="78">
        <v>0.85</v>
      </c>
      <c r="Q310" s="78">
        <v>0.6</v>
      </c>
      <c r="R310" s="79">
        <v>96405129</v>
      </c>
      <c r="S310" s="153" t="s">
        <v>180</v>
      </c>
      <c r="T310" s="79">
        <v>1</v>
      </c>
      <c r="U310" s="80">
        <v>2394.8069999999998</v>
      </c>
      <c r="V310" s="80">
        <f>T310*(U310*(1+P310)*1.18)+T311*(U311*(1+P311)*1.18)+L310*M310*$V$1</f>
        <v>11753.1142662</v>
      </c>
      <c r="W310" s="102">
        <f>T310*(U310*(1+Q310)*1.18)+T311*(U311*(1+Q311)*1.18)+L310*N310*$W$1</f>
        <v>9471.3697031999982</v>
      </c>
      <c r="Y310" s="124">
        <f t="shared" si="98"/>
        <v>2311.92</v>
      </c>
      <c r="Z310" s="85">
        <f t="shared" si="99"/>
        <v>9441.1942662000001</v>
      </c>
      <c r="AB310" s="85">
        <f t="shared" si="100"/>
        <v>1306.0124999999998</v>
      </c>
      <c r="AC310" s="85">
        <f t="shared" si="101"/>
        <v>8165.3572031999984</v>
      </c>
    </row>
    <row r="311" spans="1:29" s="119" customFormat="1">
      <c r="A311" s="139" t="s">
        <v>108</v>
      </c>
      <c r="B311" s="140" t="s">
        <v>4</v>
      </c>
      <c r="C311" s="140" t="s">
        <v>39</v>
      </c>
      <c r="D311" s="140" t="s">
        <v>38</v>
      </c>
      <c r="E311" s="140" t="s">
        <v>170</v>
      </c>
      <c r="F311" s="140" t="s">
        <v>36</v>
      </c>
      <c r="G311" s="140"/>
      <c r="H311" s="140" t="s">
        <v>12</v>
      </c>
      <c r="I311" s="145"/>
      <c r="J311" s="193" t="s">
        <v>95</v>
      </c>
      <c r="K311" s="3" t="s">
        <v>26</v>
      </c>
      <c r="L311" s="84"/>
      <c r="M311" s="84"/>
      <c r="N311" s="84"/>
      <c r="O311" s="84"/>
      <c r="P311" s="84">
        <v>0.85</v>
      </c>
      <c r="Q311" s="84">
        <v>0.6</v>
      </c>
      <c r="R311" s="82">
        <v>96549782</v>
      </c>
      <c r="S311" s="82">
        <v>19347613</v>
      </c>
      <c r="T311" s="82">
        <v>2</v>
      </c>
      <c r="U311" s="85">
        <v>965.03219999999999</v>
      </c>
      <c r="V311" s="85"/>
      <c r="W311" s="86"/>
      <c r="Y311" s="85"/>
      <c r="Z311" s="85"/>
      <c r="AB311" s="85"/>
      <c r="AC311" s="85"/>
    </row>
    <row r="312" spans="1:29" s="119" customFormat="1" ht="12" thickBot="1">
      <c r="A312" s="139" t="s">
        <v>108</v>
      </c>
      <c r="B312" s="140" t="s">
        <v>4</v>
      </c>
      <c r="C312" s="140" t="s">
        <v>39</v>
      </c>
      <c r="D312" s="140" t="s">
        <v>38</v>
      </c>
      <c r="E312" s="140" t="s">
        <v>170</v>
      </c>
      <c r="F312" s="140" t="s">
        <v>36</v>
      </c>
      <c r="G312" s="140"/>
      <c r="H312" s="140" t="s">
        <v>12</v>
      </c>
      <c r="I312" s="145"/>
      <c r="J312" s="194" t="s">
        <v>95</v>
      </c>
      <c r="K312" s="88" t="s">
        <v>27</v>
      </c>
      <c r="L312" s="89"/>
      <c r="M312" s="89"/>
      <c r="N312" s="89"/>
      <c r="O312" s="89"/>
      <c r="P312" s="89">
        <v>0.85</v>
      </c>
      <c r="Q312" s="89">
        <v>0.6</v>
      </c>
      <c r="R312" s="90"/>
      <c r="S312" s="90"/>
      <c r="T312" s="90"/>
      <c r="U312" s="91"/>
      <c r="V312" s="91"/>
      <c r="W312" s="92"/>
      <c r="Y312" s="85"/>
      <c r="Z312" s="85"/>
      <c r="AB312" s="85"/>
      <c r="AC312" s="85"/>
    </row>
    <row r="313" spans="1:29" s="119" customFormat="1" ht="12" thickBot="1">
      <c r="A313" s="139" t="s">
        <v>108</v>
      </c>
      <c r="B313" s="140" t="s">
        <v>4</v>
      </c>
      <c r="C313" s="140" t="s">
        <v>39</v>
      </c>
      <c r="D313" s="140" t="s">
        <v>38</v>
      </c>
      <c r="E313" s="140" t="s">
        <v>170</v>
      </c>
      <c r="F313" s="140" t="s">
        <v>36</v>
      </c>
      <c r="G313" s="140"/>
      <c r="H313" s="140" t="s">
        <v>12</v>
      </c>
      <c r="I313" s="145"/>
      <c r="J313" s="195" t="s">
        <v>96</v>
      </c>
      <c r="K313" s="94" t="s">
        <v>28</v>
      </c>
      <c r="L313" s="95">
        <v>0.89999999999999991</v>
      </c>
      <c r="M313" s="95">
        <v>0.57950000000000002</v>
      </c>
      <c r="N313" s="95">
        <v>0.61749999999999994</v>
      </c>
      <c r="O313" s="95">
        <v>1</v>
      </c>
      <c r="P313" s="95">
        <v>0.85</v>
      </c>
      <c r="Q313" s="95">
        <v>0.6</v>
      </c>
      <c r="R313" s="100">
        <v>96800089</v>
      </c>
      <c r="S313" s="152" t="s">
        <v>180</v>
      </c>
      <c r="T313" s="100">
        <v>1</v>
      </c>
      <c r="U313" s="98">
        <v>2119.6722</v>
      </c>
      <c r="V313" s="98">
        <f>T313*(U313*(1+P313)*1.18)+L313*M313*$V$1</f>
        <v>5712.0684125999996</v>
      </c>
      <c r="W313" s="81">
        <f>T313*(U313*(1+Q313)*1.18)+L313*N313*$W$1</f>
        <v>4785.5486136</v>
      </c>
      <c r="Y313" s="124">
        <f t="shared" ref="Y313:Y314" si="102">L313*M313*O313*$V$1</f>
        <v>1084.8239999999998</v>
      </c>
      <c r="Z313" s="85">
        <f t="shared" ref="Z313:Z314" si="103">V313-Y313</f>
        <v>4627.2444126</v>
      </c>
      <c r="AB313" s="85">
        <f t="shared" ref="AB313:AB314" si="104">L313*N313*O313*$W$1</f>
        <v>783.60749999999985</v>
      </c>
      <c r="AC313" s="85">
        <f t="shared" ref="AC313:AC314" si="105">W313-AB313</f>
        <v>4001.9411135999999</v>
      </c>
    </row>
    <row r="314" spans="1:29" s="119" customFormat="1">
      <c r="A314" s="139" t="s">
        <v>108</v>
      </c>
      <c r="B314" s="140" t="s">
        <v>4</v>
      </c>
      <c r="C314" s="140" t="s">
        <v>39</v>
      </c>
      <c r="D314" s="140" t="s">
        <v>38</v>
      </c>
      <c r="E314" s="140" t="s">
        <v>170</v>
      </c>
      <c r="F314" s="140" t="s">
        <v>36</v>
      </c>
      <c r="G314" s="140"/>
      <c r="H314" s="140" t="s">
        <v>12</v>
      </c>
      <c r="I314" s="145"/>
      <c r="J314" s="192" t="s">
        <v>97</v>
      </c>
      <c r="K314" s="77" t="s">
        <v>28</v>
      </c>
      <c r="L314" s="78">
        <v>1.2</v>
      </c>
      <c r="M314" s="78">
        <v>0.8929999999999999</v>
      </c>
      <c r="N314" s="78">
        <v>0.76</v>
      </c>
      <c r="O314" s="78">
        <v>1</v>
      </c>
      <c r="P314" s="78">
        <v>0.85</v>
      </c>
      <c r="Q314" s="78">
        <v>0.6</v>
      </c>
      <c r="R314" s="79">
        <v>96800089</v>
      </c>
      <c r="S314" s="153" t="s">
        <v>180</v>
      </c>
      <c r="T314" s="79">
        <v>1</v>
      </c>
      <c r="U314" s="80">
        <v>2119.6722</v>
      </c>
      <c r="V314" s="80">
        <f>T314*(U314*(1+P314)*1.18)+T315*(U315*(1+P315)*1.18)+L314*M314*$V$1</f>
        <v>10130.4759426</v>
      </c>
      <c r="W314" s="102">
        <f>T314*(U314*(1+Q314)*1.18)+T315*(U315*(1+Q315)*1.18)+L314*N314*$W$1</f>
        <v>8119.6911935999997</v>
      </c>
      <c r="Y314" s="124">
        <f t="shared" si="102"/>
        <v>2228.9279999999999</v>
      </c>
      <c r="Z314" s="85">
        <f t="shared" si="103"/>
        <v>7901.5479426000002</v>
      </c>
      <c r="AB314" s="85">
        <f t="shared" si="104"/>
        <v>1285.9199999999998</v>
      </c>
      <c r="AC314" s="85">
        <f t="shared" si="105"/>
        <v>6833.7711935999996</v>
      </c>
    </row>
    <row r="315" spans="1:29" s="119" customFormat="1">
      <c r="A315" s="139" t="s">
        <v>108</v>
      </c>
      <c r="B315" s="140" t="s">
        <v>4</v>
      </c>
      <c r="C315" s="140" t="s">
        <v>39</v>
      </c>
      <c r="D315" s="140" t="s">
        <v>38</v>
      </c>
      <c r="E315" s="140" t="s">
        <v>170</v>
      </c>
      <c r="F315" s="140" t="s">
        <v>36</v>
      </c>
      <c r="G315" s="140"/>
      <c r="H315" s="140" t="s">
        <v>12</v>
      </c>
      <c r="I315" s="145"/>
      <c r="J315" s="193" t="s">
        <v>97</v>
      </c>
      <c r="K315" s="3" t="s">
        <v>29</v>
      </c>
      <c r="L315" s="84"/>
      <c r="M315" s="84"/>
      <c r="N315" s="84"/>
      <c r="O315" s="84"/>
      <c r="P315" s="84">
        <v>0.85</v>
      </c>
      <c r="Q315" s="84">
        <v>0.6</v>
      </c>
      <c r="R315" s="82">
        <v>96549630</v>
      </c>
      <c r="S315" s="82">
        <v>19347612</v>
      </c>
      <c r="T315" s="82">
        <v>2</v>
      </c>
      <c r="U315" s="85">
        <v>749.95500000000004</v>
      </c>
      <c r="V315" s="85"/>
      <c r="W315" s="86"/>
      <c r="Y315" s="85"/>
      <c r="Z315" s="85"/>
      <c r="AB315" s="85"/>
      <c r="AC315" s="85"/>
    </row>
    <row r="316" spans="1:29" s="119" customFormat="1" ht="12" thickBot="1">
      <c r="A316" s="139" t="s">
        <v>108</v>
      </c>
      <c r="B316" s="140" t="s">
        <v>4</v>
      </c>
      <c r="C316" s="140" t="s">
        <v>39</v>
      </c>
      <c r="D316" s="140" t="s">
        <v>38</v>
      </c>
      <c r="E316" s="140" t="s">
        <v>170</v>
      </c>
      <c r="F316" s="140" t="s">
        <v>36</v>
      </c>
      <c r="G316" s="140"/>
      <c r="H316" s="140" t="s">
        <v>12</v>
      </c>
      <c r="I316" s="145"/>
      <c r="J316" s="194" t="s">
        <v>97</v>
      </c>
      <c r="K316" s="88" t="s">
        <v>31</v>
      </c>
      <c r="L316" s="89"/>
      <c r="M316" s="89"/>
      <c r="N316" s="89"/>
      <c r="O316" s="89"/>
      <c r="P316" s="89">
        <v>0.85</v>
      </c>
      <c r="Q316" s="89">
        <v>0.6</v>
      </c>
      <c r="R316" s="90"/>
      <c r="S316" s="90"/>
      <c r="T316" s="90"/>
      <c r="U316" s="91"/>
      <c r="V316" s="91"/>
      <c r="W316" s="92"/>
      <c r="Y316" s="85"/>
      <c r="Z316" s="85"/>
      <c r="AB316" s="85"/>
      <c r="AC316" s="85"/>
    </row>
    <row r="317" spans="1:29" s="119" customFormat="1">
      <c r="A317" s="139" t="s">
        <v>108</v>
      </c>
      <c r="B317" s="140" t="s">
        <v>4</v>
      </c>
      <c r="C317" s="140" t="s">
        <v>39</v>
      </c>
      <c r="D317" s="140" t="s">
        <v>38</v>
      </c>
      <c r="E317" s="140" t="s">
        <v>170</v>
      </c>
      <c r="F317" s="140" t="s">
        <v>36</v>
      </c>
      <c r="G317" s="140"/>
      <c r="H317" s="140" t="s">
        <v>12</v>
      </c>
      <c r="I317" s="145"/>
      <c r="J317" s="192" t="s">
        <v>98</v>
      </c>
      <c r="K317" s="77" t="s">
        <v>160</v>
      </c>
      <c r="L317" s="78">
        <v>1</v>
      </c>
      <c r="M317" s="78">
        <v>1.2825</v>
      </c>
      <c r="N317" s="78">
        <v>1.0449999999999999</v>
      </c>
      <c r="O317" s="78">
        <v>1</v>
      </c>
      <c r="P317" s="78">
        <v>0.85</v>
      </c>
      <c r="Q317" s="78">
        <v>0.6</v>
      </c>
      <c r="R317" s="79">
        <v>96407820</v>
      </c>
      <c r="S317" s="79">
        <v>19347946</v>
      </c>
      <c r="T317" s="79">
        <v>1</v>
      </c>
      <c r="U317" s="80">
        <v>1402.9692</v>
      </c>
      <c r="V317" s="80">
        <f>T317*(U317*(1+P317)*1.18)+L317*M317*$V$1</f>
        <v>5730.2817636</v>
      </c>
      <c r="W317" s="102">
        <f>T317*(U317*(1+Q317)*1.18)+L317*N317*$W$1</f>
        <v>4122.2558496000001</v>
      </c>
      <c r="Y317" s="124">
        <f>L317*M317*O317*$V$1</f>
        <v>2667.6</v>
      </c>
      <c r="Z317" s="85">
        <f>V317-Y317</f>
        <v>3062.6817636000001</v>
      </c>
      <c r="AB317" s="85">
        <f>L317*N317*O317*$W$1</f>
        <v>1473.4499999999998</v>
      </c>
      <c r="AC317" s="85">
        <f>W317-AB317</f>
        <v>2648.8058496000003</v>
      </c>
    </row>
    <row r="318" spans="1:29" s="119" customFormat="1" ht="12" thickBot="1">
      <c r="A318" s="139" t="s">
        <v>108</v>
      </c>
      <c r="B318" s="140" t="s">
        <v>4</v>
      </c>
      <c r="C318" s="140" t="s">
        <v>39</v>
      </c>
      <c r="D318" s="140" t="s">
        <v>38</v>
      </c>
      <c r="E318" s="140" t="s">
        <v>170</v>
      </c>
      <c r="F318" s="140" t="s">
        <v>36</v>
      </c>
      <c r="G318" s="140"/>
      <c r="H318" s="140" t="s">
        <v>12</v>
      </c>
      <c r="I318" s="145"/>
      <c r="J318" s="194" t="s">
        <v>98</v>
      </c>
      <c r="K318" s="88" t="s">
        <v>161</v>
      </c>
      <c r="L318" s="89"/>
      <c r="M318" s="89"/>
      <c r="N318" s="89"/>
      <c r="O318" s="89"/>
      <c r="P318" s="89">
        <v>0.85</v>
      </c>
      <c r="Q318" s="89">
        <v>0.6</v>
      </c>
      <c r="R318" s="90">
        <v>96407819</v>
      </c>
      <c r="S318" s="90">
        <v>19347945</v>
      </c>
      <c r="T318" s="90">
        <v>1</v>
      </c>
      <c r="U318" s="91">
        <v>1402.9692</v>
      </c>
      <c r="V318" s="91"/>
      <c r="W318" s="92"/>
      <c r="Y318" s="85"/>
      <c r="Z318" s="85"/>
      <c r="AB318" s="85"/>
      <c r="AC318" s="85"/>
    </row>
    <row r="319" spans="1:29" s="119" customFormat="1">
      <c r="A319" s="139" t="s">
        <v>108</v>
      </c>
      <c r="B319" s="140" t="s">
        <v>4</v>
      </c>
      <c r="C319" s="140" t="s">
        <v>39</v>
      </c>
      <c r="D319" s="140" t="s">
        <v>38</v>
      </c>
      <c r="E319" s="140" t="s">
        <v>170</v>
      </c>
      <c r="F319" s="140" t="s">
        <v>36</v>
      </c>
      <c r="G319" s="140"/>
      <c r="H319" s="140" t="s">
        <v>12</v>
      </c>
      <c r="I319" s="145"/>
      <c r="J319" s="192" t="s">
        <v>32</v>
      </c>
      <c r="K319" s="77" t="s">
        <v>162</v>
      </c>
      <c r="L319" s="78">
        <v>1</v>
      </c>
      <c r="M319" s="78">
        <v>1.2825</v>
      </c>
      <c r="N319" s="78">
        <v>1.0449999999999999</v>
      </c>
      <c r="O319" s="78">
        <v>1</v>
      </c>
      <c r="P319" s="78">
        <v>0.85</v>
      </c>
      <c r="Q319" s="78">
        <v>0.6</v>
      </c>
      <c r="R319" s="79" t="s">
        <v>189</v>
      </c>
      <c r="S319" s="79" t="s">
        <v>238</v>
      </c>
      <c r="T319" s="79">
        <v>1</v>
      </c>
      <c r="U319" s="105">
        <v>1402.9692</v>
      </c>
      <c r="V319" s="80">
        <f>T319*(U319*(1+P319)*1.18)+L319*M319*$V$1+T320*(U320*(1+P320)*1.18)</f>
        <v>7795.0858482000003</v>
      </c>
      <c r="W319" s="102">
        <f>T319*(U319*(1+Q319)*1.18)+L319*N319*$V$1+T320*(U320*(1+Q320)*1.18)</f>
        <v>6608.1823551999996</v>
      </c>
      <c r="X319" s="119">
        <v>19347946</v>
      </c>
      <c r="Y319" s="124">
        <f>L319*M319*O319*$V$1</f>
        <v>2667.6</v>
      </c>
      <c r="Z319" s="85">
        <f>V319-Y319</f>
        <v>5127.4858482</v>
      </c>
      <c r="AB319" s="85">
        <f>L319*N319*O319*$W$1</f>
        <v>1473.4499999999998</v>
      </c>
      <c r="AC319" s="85">
        <f>W319-AB319</f>
        <v>5134.7323551999998</v>
      </c>
    </row>
    <row r="320" spans="1:29" s="119" customFormat="1">
      <c r="A320" s="139" t="s">
        <v>108</v>
      </c>
      <c r="B320" s="140" t="s">
        <v>4</v>
      </c>
      <c r="C320" s="140" t="s">
        <v>39</v>
      </c>
      <c r="D320" s="140" t="s">
        <v>38</v>
      </c>
      <c r="E320" s="140" t="s">
        <v>170</v>
      </c>
      <c r="F320" s="140" t="s">
        <v>36</v>
      </c>
      <c r="G320" s="140"/>
      <c r="H320" s="140" t="s">
        <v>12</v>
      </c>
      <c r="I320" s="145"/>
      <c r="J320" s="193" t="s">
        <v>32</v>
      </c>
      <c r="K320" s="3" t="s">
        <v>163</v>
      </c>
      <c r="L320" s="84"/>
      <c r="M320" s="84"/>
      <c r="N320" s="84"/>
      <c r="O320" s="84"/>
      <c r="P320" s="84">
        <v>0.85</v>
      </c>
      <c r="Q320" s="84">
        <v>0.6</v>
      </c>
      <c r="R320" s="82">
        <v>96549921</v>
      </c>
      <c r="S320" s="158" t="s">
        <v>19</v>
      </c>
      <c r="T320" s="82">
        <v>1</v>
      </c>
      <c r="U320" s="85">
        <v>945.85619999999994</v>
      </c>
      <c r="V320" s="85"/>
      <c r="W320" s="86"/>
      <c r="Y320" s="85"/>
      <c r="Z320" s="85"/>
      <c r="AB320" s="85"/>
      <c r="AC320" s="85"/>
    </row>
    <row r="321" spans="1:29" s="119" customFormat="1" ht="12" thickBot="1">
      <c r="A321" s="139" t="s">
        <v>108</v>
      </c>
      <c r="B321" s="140" t="s">
        <v>4</v>
      </c>
      <c r="C321" s="140" t="s">
        <v>39</v>
      </c>
      <c r="D321" s="140" t="s">
        <v>38</v>
      </c>
      <c r="E321" s="140" t="s">
        <v>170</v>
      </c>
      <c r="F321" s="140" t="s">
        <v>36</v>
      </c>
      <c r="G321" s="140"/>
      <c r="H321" s="140" t="s">
        <v>12</v>
      </c>
      <c r="I321" s="145"/>
      <c r="J321" s="194" t="s">
        <v>32</v>
      </c>
      <c r="K321" s="88" t="s">
        <v>164</v>
      </c>
      <c r="L321" s="89"/>
      <c r="M321" s="89"/>
      <c r="N321" s="89"/>
      <c r="O321" s="89"/>
      <c r="P321" s="89">
        <v>0.85</v>
      </c>
      <c r="Q321" s="89">
        <v>0.6</v>
      </c>
      <c r="R321" s="90">
        <v>96549921</v>
      </c>
      <c r="S321" s="156" t="s">
        <v>19</v>
      </c>
      <c r="T321" s="90">
        <v>1</v>
      </c>
      <c r="U321" s="91">
        <v>945.85619999999994</v>
      </c>
      <c r="V321" s="91"/>
      <c r="W321" s="92"/>
      <c r="Y321" s="85"/>
      <c r="Z321" s="85"/>
      <c r="AB321" s="85"/>
      <c r="AC321" s="85"/>
    </row>
    <row r="322" spans="1:29" s="119" customFormat="1">
      <c r="A322" s="139" t="s">
        <v>108</v>
      </c>
      <c r="B322" s="140" t="s">
        <v>4</v>
      </c>
      <c r="C322" s="140" t="s">
        <v>39</v>
      </c>
      <c r="D322" s="140" t="s">
        <v>38</v>
      </c>
      <c r="E322" s="140" t="s">
        <v>170</v>
      </c>
      <c r="F322" s="140" t="s">
        <v>36</v>
      </c>
      <c r="G322" s="140"/>
      <c r="H322" s="140" t="s">
        <v>12</v>
      </c>
      <c r="I322" s="145"/>
      <c r="J322" s="192" t="s">
        <v>99</v>
      </c>
      <c r="K322" s="77" t="s">
        <v>165</v>
      </c>
      <c r="L322" s="78">
        <v>0.60000000000000009</v>
      </c>
      <c r="M322" s="78">
        <v>0.95</v>
      </c>
      <c r="N322" s="78">
        <v>0.95</v>
      </c>
      <c r="O322" s="78">
        <v>1</v>
      </c>
      <c r="P322" s="78">
        <v>0.85</v>
      </c>
      <c r="Q322" s="78">
        <v>0.6</v>
      </c>
      <c r="R322" s="79">
        <v>96407822</v>
      </c>
      <c r="S322" s="79">
        <v>19347948</v>
      </c>
      <c r="T322" s="79">
        <v>1</v>
      </c>
      <c r="U322" s="80">
        <v>1323.3888000000002</v>
      </c>
      <c r="V322" s="80">
        <f>T322*(U322*(1+P322)*1.18)+L322*M322*$V$1</f>
        <v>4074.5577504000003</v>
      </c>
      <c r="W322" s="102">
        <f>T322*(U322*(1+Q322)*1.18)+L322*N322*$W$1</f>
        <v>3302.2580544000002</v>
      </c>
      <c r="Y322" s="124">
        <f>L322*M322*O322*$V$1</f>
        <v>1185.6000000000001</v>
      </c>
      <c r="Z322" s="85">
        <f>V322-Y322</f>
        <v>2888.9577503999999</v>
      </c>
      <c r="AB322" s="85">
        <f>L322*N322*O322*$W$1</f>
        <v>803.7</v>
      </c>
      <c r="AC322" s="85">
        <f>W322-AB322</f>
        <v>2498.5580544000004</v>
      </c>
    </row>
    <row r="323" spans="1:29" s="119" customFormat="1" ht="12" thickBot="1">
      <c r="A323" s="139" t="s">
        <v>108</v>
      </c>
      <c r="B323" s="140" t="s">
        <v>4</v>
      </c>
      <c r="C323" s="140" t="s">
        <v>39</v>
      </c>
      <c r="D323" s="140" t="s">
        <v>38</v>
      </c>
      <c r="E323" s="140" t="s">
        <v>170</v>
      </c>
      <c r="F323" s="140" t="s">
        <v>36</v>
      </c>
      <c r="G323" s="140"/>
      <c r="H323" s="140" t="s">
        <v>12</v>
      </c>
      <c r="I323" s="145"/>
      <c r="J323" s="194" t="s">
        <v>99</v>
      </c>
      <c r="K323" s="88" t="s">
        <v>166</v>
      </c>
      <c r="L323" s="89"/>
      <c r="M323" s="89"/>
      <c r="N323" s="89"/>
      <c r="O323" s="89"/>
      <c r="P323" s="89">
        <v>0.85</v>
      </c>
      <c r="Q323" s="89">
        <v>0.6</v>
      </c>
      <c r="R323" s="90">
        <v>96407821</v>
      </c>
      <c r="S323" s="90">
        <v>19347947</v>
      </c>
      <c r="T323" s="90">
        <v>1</v>
      </c>
      <c r="U323" s="91">
        <v>1323.3888000000002</v>
      </c>
      <c r="V323" s="91"/>
      <c r="W323" s="92"/>
      <c r="Y323" s="85"/>
      <c r="Z323" s="85"/>
      <c r="AB323" s="85"/>
      <c r="AC323" s="85"/>
    </row>
    <row r="324" spans="1:29" s="119" customFormat="1">
      <c r="A324" s="139" t="s">
        <v>108</v>
      </c>
      <c r="B324" s="140" t="s">
        <v>4</v>
      </c>
      <c r="C324" s="140" t="s">
        <v>39</v>
      </c>
      <c r="D324" s="140" t="s">
        <v>38</v>
      </c>
      <c r="E324" s="140" t="s">
        <v>170</v>
      </c>
      <c r="F324" s="140" t="s">
        <v>36</v>
      </c>
      <c r="G324" s="140"/>
      <c r="H324" s="140" t="s">
        <v>12</v>
      </c>
      <c r="I324" s="145"/>
      <c r="J324" s="192" t="s">
        <v>92</v>
      </c>
      <c r="K324" s="77" t="s">
        <v>167</v>
      </c>
      <c r="L324" s="78">
        <v>2</v>
      </c>
      <c r="M324" s="78">
        <v>1.4249999999999998</v>
      </c>
      <c r="N324" s="78">
        <v>1.8049999999999999</v>
      </c>
      <c r="O324" s="78">
        <v>1</v>
      </c>
      <c r="P324" s="78">
        <v>0.85</v>
      </c>
      <c r="Q324" s="78">
        <v>0.6</v>
      </c>
      <c r="R324" s="79" t="s">
        <v>180</v>
      </c>
      <c r="S324" s="79">
        <v>19347459</v>
      </c>
      <c r="T324" s="79">
        <v>1</v>
      </c>
      <c r="U324" s="105">
        <v>1636.8858</v>
      </c>
      <c r="V324" s="80">
        <f>T324*(U324*(1+P324)*1.18)+L324*M324*$V$1</f>
        <v>9501.3217013999983</v>
      </c>
      <c r="W324" s="102">
        <f>T324*(U324*(1+Q324)*1.18)+L324*N324*$W$1</f>
        <v>8180.5403903999995</v>
      </c>
      <c r="Y324" s="124">
        <f>L324*M324*O324*$V$1</f>
        <v>5927.9999999999991</v>
      </c>
      <c r="Z324" s="85">
        <f>V324-Y324</f>
        <v>3573.3217013999993</v>
      </c>
      <c r="AB324" s="85">
        <f>L324*N324*O324*$W$1</f>
        <v>5090.0999999999995</v>
      </c>
      <c r="AC324" s="85">
        <f>W324-AB324</f>
        <v>3090.4403904000001</v>
      </c>
    </row>
    <row r="325" spans="1:29" s="119" customFormat="1">
      <c r="A325" s="139" t="s">
        <v>108</v>
      </c>
      <c r="B325" s="140" t="s">
        <v>4</v>
      </c>
      <c r="C325" s="140" t="s">
        <v>39</v>
      </c>
      <c r="D325" s="140" t="s">
        <v>38</v>
      </c>
      <c r="E325" s="140" t="s">
        <v>170</v>
      </c>
      <c r="F325" s="140" t="s">
        <v>36</v>
      </c>
      <c r="G325" s="140"/>
      <c r="H325" s="140" t="s">
        <v>12</v>
      </c>
      <c r="I325" s="145"/>
      <c r="J325" s="193" t="s">
        <v>92</v>
      </c>
      <c r="K325" s="3" t="s">
        <v>179</v>
      </c>
      <c r="L325" s="84"/>
      <c r="M325" s="84"/>
      <c r="N325" s="84"/>
      <c r="O325" s="84"/>
      <c r="P325" s="84"/>
      <c r="Q325" s="84"/>
      <c r="R325" s="82">
        <v>25183772</v>
      </c>
      <c r="S325" s="150" t="s">
        <v>180</v>
      </c>
      <c r="T325" s="82"/>
      <c r="U325" s="85">
        <v>2514.096</v>
      </c>
      <c r="V325" s="124"/>
      <c r="W325" s="127"/>
      <c r="Y325" s="85"/>
      <c r="Z325" s="85"/>
      <c r="AB325" s="85"/>
      <c r="AC325" s="85"/>
    </row>
    <row r="326" spans="1:29" s="119" customFormat="1">
      <c r="A326" s="139" t="s">
        <v>108</v>
      </c>
      <c r="B326" s="140" t="s">
        <v>4</v>
      </c>
      <c r="C326" s="140" t="s">
        <v>39</v>
      </c>
      <c r="D326" s="140" t="s">
        <v>38</v>
      </c>
      <c r="E326" s="140" t="s">
        <v>170</v>
      </c>
      <c r="F326" s="140" t="s">
        <v>36</v>
      </c>
      <c r="G326" s="140"/>
      <c r="H326" s="140" t="s">
        <v>12</v>
      </c>
      <c r="I326" s="145"/>
      <c r="J326" s="193" t="s">
        <v>92</v>
      </c>
      <c r="K326" s="3" t="s">
        <v>178</v>
      </c>
      <c r="L326" s="84"/>
      <c r="M326" s="84"/>
      <c r="N326" s="84"/>
      <c r="O326" s="84"/>
      <c r="P326" s="84"/>
      <c r="Q326" s="84"/>
      <c r="R326" s="82">
        <v>25191263</v>
      </c>
      <c r="S326" s="150" t="s">
        <v>180</v>
      </c>
      <c r="T326" s="82"/>
      <c r="U326" s="85">
        <v>693.14099999999996</v>
      </c>
      <c r="V326" s="124"/>
      <c r="W326" s="127"/>
      <c r="Y326" s="85"/>
      <c r="Z326" s="85"/>
      <c r="AB326" s="85"/>
      <c r="AC326" s="85"/>
    </row>
    <row r="327" spans="1:29" s="119" customFormat="1" ht="12" thickBot="1">
      <c r="A327" s="139" t="s">
        <v>108</v>
      </c>
      <c r="B327" s="140" t="s">
        <v>4</v>
      </c>
      <c r="C327" s="140" t="s">
        <v>39</v>
      </c>
      <c r="D327" s="140" t="s">
        <v>38</v>
      </c>
      <c r="E327" s="140" t="s">
        <v>170</v>
      </c>
      <c r="F327" s="140" t="s">
        <v>36</v>
      </c>
      <c r="G327" s="140"/>
      <c r="H327" s="140" t="s">
        <v>12</v>
      </c>
      <c r="I327" s="145"/>
      <c r="J327" s="194" t="s">
        <v>92</v>
      </c>
      <c r="K327" s="88" t="s">
        <v>181</v>
      </c>
      <c r="L327" s="89"/>
      <c r="M327" s="89"/>
      <c r="N327" s="89"/>
      <c r="O327" s="89"/>
      <c r="P327" s="89"/>
      <c r="Q327" s="89"/>
      <c r="R327" s="90">
        <v>96814098</v>
      </c>
      <c r="S327" s="90">
        <v>19347445</v>
      </c>
      <c r="T327" s="90"/>
      <c r="U327" s="91">
        <v>680.72760000000005</v>
      </c>
      <c r="V327" s="128"/>
      <c r="W327" s="129"/>
      <c r="Y327" s="85"/>
      <c r="Z327" s="85"/>
      <c r="AB327" s="85"/>
      <c r="AC327" s="85"/>
    </row>
    <row r="328" spans="1:29" s="119" customFormat="1">
      <c r="A328" s="209" t="s">
        <v>108</v>
      </c>
      <c r="B328" s="181" t="s">
        <v>4</v>
      </c>
      <c r="C328" s="181" t="s">
        <v>39</v>
      </c>
      <c r="D328" s="181" t="s">
        <v>38</v>
      </c>
      <c r="E328" s="181" t="s">
        <v>168</v>
      </c>
      <c r="F328" s="181" t="s">
        <v>36</v>
      </c>
      <c r="G328" s="181"/>
      <c r="H328" s="181" t="s">
        <v>14</v>
      </c>
      <c r="I328" s="210"/>
      <c r="J328" s="196" t="s">
        <v>89</v>
      </c>
      <c r="K328" s="133" t="s">
        <v>20</v>
      </c>
      <c r="L328" s="134">
        <v>0.4</v>
      </c>
      <c r="M328" s="134">
        <v>0.95</v>
      </c>
      <c r="N328" s="134">
        <v>0.85499999999999998</v>
      </c>
      <c r="O328" s="134">
        <v>1</v>
      </c>
      <c r="P328" s="134">
        <v>0.88</v>
      </c>
      <c r="Q328" s="134">
        <f>P328</f>
        <v>0.88</v>
      </c>
      <c r="R328" s="135">
        <v>95599912</v>
      </c>
      <c r="S328" s="157" t="s">
        <v>19</v>
      </c>
      <c r="T328" s="135">
        <v>3.75</v>
      </c>
      <c r="U328" s="136">
        <v>275.43059999999997</v>
      </c>
      <c r="V328" s="136">
        <f>U328*(1+P328)*T328*1.18+((U329+U330)*(1+P329))*1.18+L328*M328*$V$1</f>
        <v>3357.7907347999994</v>
      </c>
      <c r="W328" s="137">
        <f>U328*(1+Q328)*T328*1.18+((U329+U330)*(1+Q329))*1.18+L328*N328*$W$1</f>
        <v>3012.3021437999996</v>
      </c>
      <c r="Y328" s="124">
        <f>L328*M328*O328*$V$1</f>
        <v>790.4</v>
      </c>
      <c r="Z328" s="85">
        <f>V328-Y328</f>
        <v>2567.3907347999993</v>
      </c>
      <c r="AB328" s="85">
        <f>L328*N328*O328*$W$1</f>
        <v>482.22</v>
      </c>
      <c r="AC328" s="85">
        <f>W328-AB328</f>
        <v>2530.0821437999994</v>
      </c>
    </row>
    <row r="329" spans="1:29" s="119" customFormat="1">
      <c r="A329" s="139" t="s">
        <v>108</v>
      </c>
      <c r="B329" s="140" t="s">
        <v>4</v>
      </c>
      <c r="C329" s="140" t="s">
        <v>39</v>
      </c>
      <c r="D329" s="140" t="s">
        <v>38</v>
      </c>
      <c r="E329" s="140" t="s">
        <v>168</v>
      </c>
      <c r="F329" s="140" t="s">
        <v>36</v>
      </c>
      <c r="G329" s="140"/>
      <c r="H329" s="140" t="s">
        <v>14</v>
      </c>
      <c r="I329" s="145"/>
      <c r="J329" s="197" t="s">
        <v>89</v>
      </c>
      <c r="K329" s="3" t="s">
        <v>21</v>
      </c>
      <c r="L329" s="84"/>
      <c r="M329" s="84"/>
      <c r="N329" s="84"/>
      <c r="O329" s="84"/>
      <c r="P329" s="84">
        <v>0.85</v>
      </c>
      <c r="Q329" s="84">
        <v>0.6</v>
      </c>
      <c r="R329" s="82">
        <v>96879797</v>
      </c>
      <c r="S329" s="82">
        <v>19347462</v>
      </c>
      <c r="T329" s="82">
        <v>1</v>
      </c>
      <c r="U329" s="85">
        <v>80.14139999999999</v>
      </c>
      <c r="V329" s="85"/>
      <c r="W329" s="86"/>
      <c r="Y329" s="85"/>
      <c r="Z329" s="85"/>
      <c r="AB329" s="85"/>
      <c r="AC329" s="85"/>
    </row>
    <row r="330" spans="1:29" s="119" customFormat="1" ht="12" thickBot="1">
      <c r="A330" s="139" t="s">
        <v>108</v>
      </c>
      <c r="B330" s="140" t="s">
        <v>4</v>
      </c>
      <c r="C330" s="140" t="s">
        <v>39</v>
      </c>
      <c r="D330" s="140" t="s">
        <v>38</v>
      </c>
      <c r="E330" s="140" t="s">
        <v>168</v>
      </c>
      <c r="F330" s="140" t="s">
        <v>36</v>
      </c>
      <c r="G330" s="140"/>
      <c r="H330" s="140" t="s">
        <v>14</v>
      </c>
      <c r="I330" s="145"/>
      <c r="J330" s="198" t="s">
        <v>89</v>
      </c>
      <c r="K330" s="88" t="s">
        <v>22</v>
      </c>
      <c r="L330" s="89"/>
      <c r="M330" s="89"/>
      <c r="N330" s="89"/>
      <c r="O330" s="89"/>
      <c r="P330" s="89">
        <v>0.85</v>
      </c>
      <c r="Q330" s="89">
        <v>0.6</v>
      </c>
      <c r="R330" s="90">
        <v>94525114</v>
      </c>
      <c r="S330" s="156" t="s">
        <v>19</v>
      </c>
      <c r="T330" s="90">
        <v>1</v>
      </c>
      <c r="U330" s="91">
        <v>46.328400000000002</v>
      </c>
      <c r="V330" s="91"/>
      <c r="W330" s="92"/>
      <c r="Y330" s="85"/>
      <c r="Z330" s="85"/>
      <c r="AB330" s="85"/>
      <c r="AC330" s="85"/>
    </row>
    <row r="331" spans="1:29" s="119" customFormat="1" ht="12" thickBot="1">
      <c r="A331" s="139" t="s">
        <v>108</v>
      </c>
      <c r="B331" s="140" t="s">
        <v>4</v>
      </c>
      <c r="C331" s="140" t="s">
        <v>39</v>
      </c>
      <c r="D331" s="140" t="s">
        <v>38</v>
      </c>
      <c r="E331" s="140" t="s">
        <v>168</v>
      </c>
      <c r="F331" s="140" t="s">
        <v>36</v>
      </c>
      <c r="G331" s="140"/>
      <c r="H331" s="140" t="s">
        <v>14</v>
      </c>
      <c r="I331" s="145"/>
      <c r="J331" s="195" t="s">
        <v>90</v>
      </c>
      <c r="K331" s="94" t="s">
        <v>23</v>
      </c>
      <c r="L331" s="95">
        <v>0.3</v>
      </c>
      <c r="M331" s="95">
        <v>0.85499999999999998</v>
      </c>
      <c r="N331" s="95">
        <v>0.66499999999999992</v>
      </c>
      <c r="O331" s="95">
        <v>1</v>
      </c>
      <c r="P331" s="95">
        <v>0.85</v>
      </c>
      <c r="Q331" s="95">
        <v>0.6</v>
      </c>
      <c r="R331" s="100">
        <v>42390442</v>
      </c>
      <c r="S331" s="100">
        <v>19347467</v>
      </c>
      <c r="T331" s="97">
        <v>1</v>
      </c>
      <c r="U331" s="98">
        <v>171.36</v>
      </c>
      <c r="V331" s="98">
        <f>T331*(U331*(1+P331)*1.18)+L331*M331*$V$1</f>
        <v>907.59888000000001</v>
      </c>
      <c r="W331" s="81">
        <f>T331*(U331*(1+Q331)*1.18)+L331*N331*$W$1</f>
        <v>604.82267999999999</v>
      </c>
      <c r="Y331" s="124">
        <f t="shared" ref="Y331:Y336" si="106">L331*M331*O331*$V$1</f>
        <v>533.52</v>
      </c>
      <c r="Z331" s="85">
        <f t="shared" ref="Z331:Z336" si="107">V331-Y331</f>
        <v>374.07888000000003</v>
      </c>
      <c r="AB331" s="85">
        <f t="shared" ref="AB331:AB336" si="108">L331*N331*O331*$W$1</f>
        <v>281.29499999999996</v>
      </c>
      <c r="AC331" s="85">
        <f t="shared" ref="AC331:AC336" si="109">W331-AB331</f>
        <v>323.52768000000003</v>
      </c>
    </row>
    <row r="332" spans="1:29" s="119" customFormat="1" ht="12" thickBot="1">
      <c r="A332" s="139" t="s">
        <v>108</v>
      </c>
      <c r="B332" s="140" t="s">
        <v>4</v>
      </c>
      <c r="C332" s="140" t="s">
        <v>39</v>
      </c>
      <c r="D332" s="140" t="s">
        <v>38</v>
      </c>
      <c r="E332" s="140" t="s">
        <v>168</v>
      </c>
      <c r="F332" s="140" t="s">
        <v>36</v>
      </c>
      <c r="G332" s="140"/>
      <c r="H332" s="140" t="s">
        <v>14</v>
      </c>
      <c r="I332" s="145"/>
      <c r="J332" s="199" t="s">
        <v>91</v>
      </c>
      <c r="K332" s="94" t="s">
        <v>157</v>
      </c>
      <c r="L332" s="95">
        <v>0.3</v>
      </c>
      <c r="M332" s="95">
        <v>0.95</v>
      </c>
      <c r="N332" s="95">
        <v>0.95</v>
      </c>
      <c r="O332" s="95">
        <v>1</v>
      </c>
      <c r="P332" s="95">
        <v>0.85</v>
      </c>
      <c r="Q332" s="95">
        <v>0.6</v>
      </c>
      <c r="R332" s="100">
        <v>96554421</v>
      </c>
      <c r="S332" s="100">
        <v>19347483</v>
      </c>
      <c r="T332" s="100">
        <v>1</v>
      </c>
      <c r="U332" s="98">
        <v>165.11760000000001</v>
      </c>
      <c r="V332" s="98">
        <f>T332*(U332*(1+P332)*1.18)+L332*M332*$V$1</f>
        <v>953.25172079999993</v>
      </c>
      <c r="W332" s="81">
        <f>T332*(U332*(1+Q332)*1.18)+L332*N332*$W$1</f>
        <v>713.59202879999998</v>
      </c>
      <c r="Y332" s="124">
        <f t="shared" si="106"/>
        <v>592.79999999999995</v>
      </c>
      <c r="Z332" s="85">
        <f t="shared" si="107"/>
        <v>360.45172079999998</v>
      </c>
      <c r="AB332" s="85">
        <f t="shared" si="108"/>
        <v>401.84999999999997</v>
      </c>
      <c r="AC332" s="85">
        <f t="shared" si="109"/>
        <v>311.74202880000001</v>
      </c>
    </row>
    <row r="333" spans="1:29" s="119" customFormat="1" ht="12" thickBot="1">
      <c r="A333" s="139" t="s">
        <v>108</v>
      </c>
      <c r="B333" s="140" t="s">
        <v>4</v>
      </c>
      <c r="C333" s="140" t="s">
        <v>39</v>
      </c>
      <c r="D333" s="140" t="s">
        <v>38</v>
      </c>
      <c r="E333" s="140" t="s">
        <v>168</v>
      </c>
      <c r="F333" s="140" t="s">
        <v>36</v>
      </c>
      <c r="G333" s="140"/>
      <c r="H333" s="140" t="s">
        <v>14</v>
      </c>
      <c r="I333" s="145"/>
      <c r="J333" s="199" t="s">
        <v>158</v>
      </c>
      <c r="K333" s="94" t="s">
        <v>159</v>
      </c>
      <c r="L333" s="95">
        <v>0.4</v>
      </c>
      <c r="M333" s="95">
        <v>0.95</v>
      </c>
      <c r="N333" s="95">
        <v>0.95</v>
      </c>
      <c r="O333" s="95">
        <v>1</v>
      </c>
      <c r="P333" s="95">
        <v>0.85</v>
      </c>
      <c r="Q333" s="95">
        <v>0.6</v>
      </c>
      <c r="R333" s="100">
        <v>95519055</v>
      </c>
      <c r="S333" s="152" t="s">
        <v>180</v>
      </c>
      <c r="T333" s="100">
        <v>4</v>
      </c>
      <c r="U333" s="98">
        <v>288.55799999999999</v>
      </c>
      <c r="V333" s="98">
        <f>T333*(U333*(1+P333)*1.18)+L333*M333*$V$1</f>
        <v>3310.088456</v>
      </c>
      <c r="W333" s="81">
        <f>T333*(U333*(1+Q333)*1.18)+L333*N333*$W$1</f>
        <v>2714.9900159999997</v>
      </c>
      <c r="Y333" s="124">
        <f t="shared" si="106"/>
        <v>790.4</v>
      </c>
      <c r="Z333" s="85">
        <f t="shared" si="107"/>
        <v>2519.6884559999999</v>
      </c>
      <c r="AB333" s="85">
        <f t="shared" si="108"/>
        <v>535.79999999999995</v>
      </c>
      <c r="AC333" s="85">
        <f t="shared" si="109"/>
        <v>2179.1900159999996</v>
      </c>
    </row>
    <row r="334" spans="1:29" s="119" customFormat="1" ht="12" thickBot="1">
      <c r="A334" s="139" t="s">
        <v>108</v>
      </c>
      <c r="B334" s="140" t="s">
        <v>4</v>
      </c>
      <c r="C334" s="140" t="s">
        <v>39</v>
      </c>
      <c r="D334" s="140" t="s">
        <v>38</v>
      </c>
      <c r="E334" s="140" t="s">
        <v>168</v>
      </c>
      <c r="F334" s="140" t="s">
        <v>36</v>
      </c>
      <c r="G334" s="140"/>
      <c r="H334" s="140" t="s">
        <v>14</v>
      </c>
      <c r="I334" s="145"/>
      <c r="J334" s="195" t="s">
        <v>93</v>
      </c>
      <c r="K334" s="94" t="s">
        <v>24</v>
      </c>
      <c r="L334" s="95">
        <v>0.3</v>
      </c>
      <c r="M334" s="95">
        <v>0.95</v>
      </c>
      <c r="N334" s="95">
        <v>0.95</v>
      </c>
      <c r="O334" s="95">
        <v>1</v>
      </c>
      <c r="P334" s="95">
        <v>0.85</v>
      </c>
      <c r="Q334" s="95">
        <v>0.6</v>
      </c>
      <c r="R334" s="100">
        <v>25182496</v>
      </c>
      <c r="S334" s="100">
        <v>19347521</v>
      </c>
      <c r="T334" s="100">
        <v>1</v>
      </c>
      <c r="U334" s="98">
        <v>1413.72</v>
      </c>
      <c r="V334" s="98">
        <f>T334*(U334*(1+P334)*1.18)+L334*M334*$V$1</f>
        <v>3678.9507599999997</v>
      </c>
      <c r="W334" s="81">
        <f>T334*(U334*(1+Q334)*1.18)+L334*N334*$W$1</f>
        <v>3070.95336</v>
      </c>
      <c r="Y334" s="124">
        <f t="shared" si="106"/>
        <v>592.79999999999995</v>
      </c>
      <c r="Z334" s="85">
        <f t="shared" si="107"/>
        <v>3086.1507599999995</v>
      </c>
      <c r="AB334" s="85">
        <f t="shared" si="108"/>
        <v>401.84999999999997</v>
      </c>
      <c r="AC334" s="85">
        <f t="shared" si="109"/>
        <v>2669.1033600000001</v>
      </c>
    </row>
    <row r="335" spans="1:29" s="119" customFormat="1" ht="12" thickBot="1">
      <c r="A335" s="139" t="s">
        <v>108</v>
      </c>
      <c r="B335" s="140" t="s">
        <v>4</v>
      </c>
      <c r="C335" s="140" t="s">
        <v>39</v>
      </c>
      <c r="D335" s="140" t="s">
        <v>38</v>
      </c>
      <c r="E335" s="140" t="s">
        <v>168</v>
      </c>
      <c r="F335" s="140" t="s">
        <v>36</v>
      </c>
      <c r="G335" s="140"/>
      <c r="H335" s="140" t="s">
        <v>14</v>
      </c>
      <c r="I335" s="145"/>
      <c r="J335" s="195" t="s">
        <v>94</v>
      </c>
      <c r="K335" s="94" t="s">
        <v>25</v>
      </c>
      <c r="L335" s="95">
        <v>1</v>
      </c>
      <c r="M335" s="95">
        <v>0.47499999999999998</v>
      </c>
      <c r="N335" s="95">
        <v>0.52249999999999996</v>
      </c>
      <c r="O335" s="95">
        <v>1</v>
      </c>
      <c r="P335" s="95">
        <v>0.85</v>
      </c>
      <c r="Q335" s="95">
        <v>0.6</v>
      </c>
      <c r="R335" s="100">
        <v>96405129</v>
      </c>
      <c r="S335" s="152" t="s">
        <v>180</v>
      </c>
      <c r="T335" s="100">
        <v>1</v>
      </c>
      <c r="U335" s="98">
        <v>2394.8069999999998</v>
      </c>
      <c r="V335" s="98">
        <f>T335*(U335*(1+P335)*1.18)+L335*M335*$V$1</f>
        <v>6215.8636809999989</v>
      </c>
      <c r="W335" s="81">
        <f>T335*(U335*(1+Q335)*1.18)+L335*N335*$W$1</f>
        <v>5258.1206160000002</v>
      </c>
      <c r="Y335" s="124">
        <f t="shared" si="106"/>
        <v>988</v>
      </c>
      <c r="Z335" s="85">
        <f t="shared" si="107"/>
        <v>5227.8636809999989</v>
      </c>
      <c r="AB335" s="85">
        <f t="shared" si="108"/>
        <v>736.72499999999991</v>
      </c>
      <c r="AC335" s="85">
        <f t="shared" si="109"/>
        <v>4521.3956159999998</v>
      </c>
    </row>
    <row r="336" spans="1:29" s="119" customFormat="1">
      <c r="A336" s="139" t="s">
        <v>108</v>
      </c>
      <c r="B336" s="140" t="s">
        <v>4</v>
      </c>
      <c r="C336" s="140" t="s">
        <v>39</v>
      </c>
      <c r="D336" s="140" t="s">
        <v>38</v>
      </c>
      <c r="E336" s="140" t="s">
        <v>168</v>
      </c>
      <c r="F336" s="140" t="s">
        <v>36</v>
      </c>
      <c r="G336" s="140"/>
      <c r="H336" s="140" t="s">
        <v>14</v>
      </c>
      <c r="I336" s="145"/>
      <c r="J336" s="192" t="s">
        <v>95</v>
      </c>
      <c r="K336" s="77" t="s">
        <v>25</v>
      </c>
      <c r="L336" s="78">
        <v>1.3</v>
      </c>
      <c r="M336" s="78">
        <v>0.85499999999999998</v>
      </c>
      <c r="N336" s="78">
        <v>0.71249999999999991</v>
      </c>
      <c r="O336" s="78">
        <v>1</v>
      </c>
      <c r="P336" s="78">
        <v>0.85</v>
      </c>
      <c r="Q336" s="78">
        <v>0.6</v>
      </c>
      <c r="R336" s="79">
        <v>96405129</v>
      </c>
      <c r="S336" s="153" t="s">
        <v>180</v>
      </c>
      <c r="T336" s="79">
        <v>1</v>
      </c>
      <c r="U336" s="80">
        <v>2394.8069999999998</v>
      </c>
      <c r="V336" s="80">
        <f>T336*(U336*(1+P336)*1.18)+T337*(U337*(1+P337)*1.18)+L336*M336*$V$1</f>
        <v>11753.1142662</v>
      </c>
      <c r="W336" s="102">
        <f>T336*(U336*(1+Q336)*1.18)+T337*(U337*(1+Q337)*1.18)+L336*N336*$W$1</f>
        <v>9471.3697031999982</v>
      </c>
      <c r="Y336" s="124">
        <f t="shared" si="106"/>
        <v>2311.92</v>
      </c>
      <c r="Z336" s="85">
        <f t="shared" si="107"/>
        <v>9441.1942662000001</v>
      </c>
      <c r="AB336" s="85">
        <f t="shared" si="108"/>
        <v>1306.0124999999998</v>
      </c>
      <c r="AC336" s="85">
        <f t="shared" si="109"/>
        <v>8165.3572031999984</v>
      </c>
    </row>
    <row r="337" spans="1:29" s="119" customFormat="1">
      <c r="A337" s="139" t="s">
        <v>108</v>
      </c>
      <c r="B337" s="140" t="s">
        <v>4</v>
      </c>
      <c r="C337" s="140" t="s">
        <v>39</v>
      </c>
      <c r="D337" s="140" t="s">
        <v>38</v>
      </c>
      <c r="E337" s="140" t="s">
        <v>168</v>
      </c>
      <c r="F337" s="140" t="s">
        <v>36</v>
      </c>
      <c r="G337" s="140"/>
      <c r="H337" s="140" t="s">
        <v>14</v>
      </c>
      <c r="I337" s="145"/>
      <c r="J337" s="193" t="s">
        <v>95</v>
      </c>
      <c r="K337" s="3" t="s">
        <v>26</v>
      </c>
      <c r="L337" s="84"/>
      <c r="M337" s="84"/>
      <c r="N337" s="84"/>
      <c r="O337" s="84"/>
      <c r="P337" s="84">
        <v>0.85</v>
      </c>
      <c r="Q337" s="84">
        <v>0.6</v>
      </c>
      <c r="R337" s="82">
        <v>96549782</v>
      </c>
      <c r="S337" s="82">
        <v>19347613</v>
      </c>
      <c r="T337" s="82">
        <v>2</v>
      </c>
      <c r="U337" s="85">
        <v>965.03219999999999</v>
      </c>
      <c r="V337" s="85"/>
      <c r="W337" s="86"/>
      <c r="Y337" s="85"/>
      <c r="Z337" s="85"/>
      <c r="AB337" s="85"/>
      <c r="AC337" s="85"/>
    </row>
    <row r="338" spans="1:29" s="119" customFormat="1" ht="12" thickBot="1">
      <c r="A338" s="139" t="s">
        <v>108</v>
      </c>
      <c r="B338" s="140" t="s">
        <v>4</v>
      </c>
      <c r="C338" s="140" t="s">
        <v>39</v>
      </c>
      <c r="D338" s="140" t="s">
        <v>38</v>
      </c>
      <c r="E338" s="140" t="s">
        <v>168</v>
      </c>
      <c r="F338" s="140" t="s">
        <v>36</v>
      </c>
      <c r="G338" s="140"/>
      <c r="H338" s="140" t="s">
        <v>14</v>
      </c>
      <c r="I338" s="145"/>
      <c r="J338" s="194" t="s">
        <v>95</v>
      </c>
      <c r="K338" s="88" t="s">
        <v>27</v>
      </c>
      <c r="L338" s="89"/>
      <c r="M338" s="89"/>
      <c r="N338" s="89"/>
      <c r="O338" s="89"/>
      <c r="P338" s="89">
        <v>0.85</v>
      </c>
      <c r="Q338" s="89">
        <v>0.6</v>
      </c>
      <c r="R338" s="90"/>
      <c r="S338" s="90"/>
      <c r="T338" s="90"/>
      <c r="U338" s="91"/>
      <c r="V338" s="91"/>
      <c r="W338" s="92"/>
      <c r="Y338" s="85"/>
      <c r="Z338" s="85"/>
      <c r="AB338" s="85"/>
      <c r="AC338" s="85"/>
    </row>
    <row r="339" spans="1:29" s="119" customFormat="1" ht="12" thickBot="1">
      <c r="A339" s="139" t="s">
        <v>108</v>
      </c>
      <c r="B339" s="140" t="s">
        <v>4</v>
      </c>
      <c r="C339" s="140" t="s">
        <v>39</v>
      </c>
      <c r="D339" s="140" t="s">
        <v>38</v>
      </c>
      <c r="E339" s="140" t="s">
        <v>168</v>
      </c>
      <c r="F339" s="140" t="s">
        <v>36</v>
      </c>
      <c r="G339" s="140"/>
      <c r="H339" s="140" t="s">
        <v>14</v>
      </c>
      <c r="I339" s="145"/>
      <c r="J339" s="195" t="s">
        <v>96</v>
      </c>
      <c r="K339" s="94" t="s">
        <v>28</v>
      </c>
      <c r="L339" s="95">
        <v>0.89999999999999991</v>
      </c>
      <c r="M339" s="95">
        <v>0.57950000000000002</v>
      </c>
      <c r="N339" s="95">
        <v>0.61749999999999994</v>
      </c>
      <c r="O339" s="95">
        <v>1</v>
      </c>
      <c r="P339" s="95">
        <v>0.85</v>
      </c>
      <c r="Q339" s="95">
        <v>0.6</v>
      </c>
      <c r="R339" s="100">
        <v>96800089</v>
      </c>
      <c r="S339" s="152" t="s">
        <v>180</v>
      </c>
      <c r="T339" s="100">
        <v>1</v>
      </c>
      <c r="U339" s="98">
        <v>2119.6722</v>
      </c>
      <c r="V339" s="98">
        <f>T339*(U339*(1+P339)*1.18)+L339*M339*$V$1</f>
        <v>5712.0684125999996</v>
      </c>
      <c r="W339" s="81">
        <f>T339*(U339*(1+Q339)*1.18)+L339*N339*$W$1</f>
        <v>4785.5486136</v>
      </c>
      <c r="Y339" s="124">
        <f t="shared" ref="Y339:Y340" si="110">L339*M339*O339*$V$1</f>
        <v>1084.8239999999998</v>
      </c>
      <c r="Z339" s="85">
        <f t="shared" ref="Z339:Z340" si="111">V339-Y339</f>
        <v>4627.2444126</v>
      </c>
      <c r="AB339" s="85">
        <f t="shared" ref="AB339:AB340" si="112">L339*N339*O339*$W$1</f>
        <v>783.60749999999985</v>
      </c>
      <c r="AC339" s="85">
        <f t="shared" ref="AC339:AC340" si="113">W339-AB339</f>
        <v>4001.9411135999999</v>
      </c>
    </row>
    <row r="340" spans="1:29" s="119" customFormat="1">
      <c r="A340" s="139" t="s">
        <v>108</v>
      </c>
      <c r="B340" s="140" t="s">
        <v>4</v>
      </c>
      <c r="C340" s="140" t="s">
        <v>39</v>
      </c>
      <c r="D340" s="140" t="s">
        <v>38</v>
      </c>
      <c r="E340" s="140" t="s">
        <v>168</v>
      </c>
      <c r="F340" s="140" t="s">
        <v>36</v>
      </c>
      <c r="G340" s="140"/>
      <c r="H340" s="140" t="s">
        <v>14</v>
      </c>
      <c r="I340" s="145"/>
      <c r="J340" s="192" t="s">
        <v>97</v>
      </c>
      <c r="K340" s="77" t="s">
        <v>28</v>
      </c>
      <c r="L340" s="78">
        <v>1.2</v>
      </c>
      <c r="M340" s="78">
        <v>0.8929999999999999</v>
      </c>
      <c r="N340" s="78">
        <v>0.76</v>
      </c>
      <c r="O340" s="78">
        <v>1</v>
      </c>
      <c r="P340" s="78">
        <v>0.85</v>
      </c>
      <c r="Q340" s="78">
        <v>0.6</v>
      </c>
      <c r="R340" s="79">
        <v>96800089</v>
      </c>
      <c r="S340" s="153" t="s">
        <v>180</v>
      </c>
      <c r="T340" s="79">
        <v>1</v>
      </c>
      <c r="U340" s="80">
        <v>2119.6722</v>
      </c>
      <c r="V340" s="80">
        <f>T340*(U340*(1+P340)*1.18)+T341*(U341*(1+P341)*1.18)+L340*M340*$V$1</f>
        <v>10130.4759426</v>
      </c>
      <c r="W340" s="102">
        <f>T340*(U340*(1+Q340)*1.18)+T341*(U341*(1+Q341)*1.18)+L340*N340*$W$1</f>
        <v>8119.6911935999997</v>
      </c>
      <c r="Y340" s="124">
        <f t="shared" si="110"/>
        <v>2228.9279999999999</v>
      </c>
      <c r="Z340" s="85">
        <f t="shared" si="111"/>
        <v>7901.5479426000002</v>
      </c>
      <c r="AB340" s="85">
        <f t="shared" si="112"/>
        <v>1285.9199999999998</v>
      </c>
      <c r="AC340" s="85">
        <f t="shared" si="113"/>
        <v>6833.7711935999996</v>
      </c>
    </row>
    <row r="341" spans="1:29" s="119" customFormat="1">
      <c r="A341" s="139" t="s">
        <v>108</v>
      </c>
      <c r="B341" s="140" t="s">
        <v>4</v>
      </c>
      <c r="C341" s="140" t="s">
        <v>39</v>
      </c>
      <c r="D341" s="140" t="s">
        <v>38</v>
      </c>
      <c r="E341" s="140" t="s">
        <v>168</v>
      </c>
      <c r="F341" s="140" t="s">
        <v>36</v>
      </c>
      <c r="G341" s="140"/>
      <c r="H341" s="140" t="s">
        <v>14</v>
      </c>
      <c r="I341" s="145"/>
      <c r="J341" s="193" t="s">
        <v>97</v>
      </c>
      <c r="K341" s="3" t="s">
        <v>29</v>
      </c>
      <c r="L341" s="84"/>
      <c r="M341" s="84"/>
      <c r="N341" s="84"/>
      <c r="O341" s="84"/>
      <c r="P341" s="84">
        <v>0.85</v>
      </c>
      <c r="Q341" s="84">
        <v>0.6</v>
      </c>
      <c r="R341" s="82">
        <v>96549630</v>
      </c>
      <c r="S341" s="82">
        <v>19347612</v>
      </c>
      <c r="T341" s="82">
        <v>2</v>
      </c>
      <c r="U341" s="85">
        <v>749.95500000000004</v>
      </c>
      <c r="V341" s="85"/>
      <c r="W341" s="86"/>
      <c r="Y341" s="85"/>
      <c r="Z341" s="85"/>
      <c r="AB341" s="85"/>
      <c r="AC341" s="85"/>
    </row>
    <row r="342" spans="1:29" s="119" customFormat="1" ht="12" thickBot="1">
      <c r="A342" s="139" t="s">
        <v>108</v>
      </c>
      <c r="B342" s="140" t="s">
        <v>4</v>
      </c>
      <c r="C342" s="140" t="s">
        <v>39</v>
      </c>
      <c r="D342" s="140" t="s">
        <v>38</v>
      </c>
      <c r="E342" s="140" t="s">
        <v>168</v>
      </c>
      <c r="F342" s="140" t="s">
        <v>36</v>
      </c>
      <c r="G342" s="140"/>
      <c r="H342" s="140" t="s">
        <v>14</v>
      </c>
      <c r="I342" s="145"/>
      <c r="J342" s="194" t="s">
        <v>97</v>
      </c>
      <c r="K342" s="88" t="s">
        <v>31</v>
      </c>
      <c r="L342" s="89"/>
      <c r="M342" s="89"/>
      <c r="N342" s="89"/>
      <c r="O342" s="89"/>
      <c r="P342" s="89">
        <v>0.85</v>
      </c>
      <c r="Q342" s="89">
        <v>0.6</v>
      </c>
      <c r="R342" s="90"/>
      <c r="S342" s="90"/>
      <c r="T342" s="90"/>
      <c r="U342" s="91"/>
      <c r="V342" s="91"/>
      <c r="W342" s="92"/>
      <c r="Y342" s="85"/>
      <c r="Z342" s="85"/>
      <c r="AB342" s="85"/>
      <c r="AC342" s="85"/>
    </row>
    <row r="343" spans="1:29" s="119" customFormat="1">
      <c r="A343" s="139" t="s">
        <v>108</v>
      </c>
      <c r="B343" s="140" t="s">
        <v>4</v>
      </c>
      <c r="C343" s="140" t="s">
        <v>39</v>
      </c>
      <c r="D343" s="140" t="s">
        <v>38</v>
      </c>
      <c r="E343" s="140" t="s">
        <v>168</v>
      </c>
      <c r="F343" s="140" t="s">
        <v>36</v>
      </c>
      <c r="G343" s="140"/>
      <c r="H343" s="140" t="s">
        <v>14</v>
      </c>
      <c r="I343" s="145"/>
      <c r="J343" s="192" t="s">
        <v>98</v>
      </c>
      <c r="K343" s="77" t="s">
        <v>160</v>
      </c>
      <c r="L343" s="78">
        <v>1</v>
      </c>
      <c r="M343" s="78">
        <v>1.2825</v>
      </c>
      <c r="N343" s="78">
        <v>1.0449999999999999</v>
      </c>
      <c r="O343" s="78">
        <v>1</v>
      </c>
      <c r="P343" s="78">
        <v>0.85</v>
      </c>
      <c r="Q343" s="78">
        <v>0.6</v>
      </c>
      <c r="R343" s="79">
        <v>96561722</v>
      </c>
      <c r="S343" s="153" t="s">
        <v>180</v>
      </c>
      <c r="T343" s="79">
        <v>1</v>
      </c>
      <c r="U343" s="80">
        <v>4313.6310000000003</v>
      </c>
      <c r="V343" s="80">
        <f>T343*(U343*(1+P343)*1.18)+L343*M343*$V$1</f>
        <v>12084.256473000001</v>
      </c>
      <c r="W343" s="102">
        <f>T343*(U343*(1+Q343)*1.18)+L343*N343*$W$1</f>
        <v>9617.585328000001</v>
      </c>
      <c r="Y343" s="124">
        <f>L343*M343*O343*$V$1</f>
        <v>2667.6</v>
      </c>
      <c r="Z343" s="85">
        <f>V343-Y343</f>
        <v>9416.6564730000009</v>
      </c>
      <c r="AB343" s="85">
        <f>L343*N343*O343*$W$1</f>
        <v>1473.4499999999998</v>
      </c>
      <c r="AC343" s="85">
        <f>W343-AB343</f>
        <v>8144.1353280000012</v>
      </c>
    </row>
    <row r="344" spans="1:29" s="119" customFormat="1" ht="12" thickBot="1">
      <c r="A344" s="139" t="s">
        <v>108</v>
      </c>
      <c r="B344" s="140" t="s">
        <v>4</v>
      </c>
      <c r="C344" s="140" t="s">
        <v>39</v>
      </c>
      <c r="D344" s="140" t="s">
        <v>38</v>
      </c>
      <c r="E344" s="140" t="s">
        <v>168</v>
      </c>
      <c r="F344" s="140" t="s">
        <v>36</v>
      </c>
      <c r="G344" s="140"/>
      <c r="H344" s="140" t="s">
        <v>14</v>
      </c>
      <c r="I344" s="145"/>
      <c r="J344" s="194" t="s">
        <v>98</v>
      </c>
      <c r="K344" s="88" t="s">
        <v>161</v>
      </c>
      <c r="L344" s="89"/>
      <c r="M344" s="89"/>
      <c r="N344" s="89"/>
      <c r="O344" s="89"/>
      <c r="P344" s="89">
        <v>0.85</v>
      </c>
      <c r="Q344" s="89">
        <v>0.6</v>
      </c>
      <c r="R344" s="90">
        <v>96561721</v>
      </c>
      <c r="S344" s="154" t="s">
        <v>180</v>
      </c>
      <c r="T344" s="90">
        <v>1</v>
      </c>
      <c r="U344" s="91">
        <v>4608.0744000000004</v>
      </c>
      <c r="V344" s="91"/>
      <c r="W344" s="92"/>
      <c r="Y344" s="85"/>
      <c r="Z344" s="85"/>
      <c r="AB344" s="85"/>
      <c r="AC344" s="85"/>
    </row>
    <row r="345" spans="1:29" s="119" customFormat="1">
      <c r="A345" s="139" t="s">
        <v>108</v>
      </c>
      <c r="B345" s="140" t="s">
        <v>4</v>
      </c>
      <c r="C345" s="140" t="s">
        <v>39</v>
      </c>
      <c r="D345" s="140" t="s">
        <v>38</v>
      </c>
      <c r="E345" s="140" t="s">
        <v>168</v>
      </c>
      <c r="F345" s="140" t="s">
        <v>36</v>
      </c>
      <c r="G345" s="140"/>
      <c r="H345" s="140" t="s">
        <v>14</v>
      </c>
      <c r="I345" s="145"/>
      <c r="J345" s="192" t="s">
        <v>99</v>
      </c>
      <c r="K345" s="77" t="s">
        <v>165</v>
      </c>
      <c r="L345" s="78">
        <v>0.60000000000000009</v>
      </c>
      <c r="M345" s="78">
        <v>0.95</v>
      </c>
      <c r="N345" s="78">
        <v>0.95</v>
      </c>
      <c r="O345" s="78">
        <v>1</v>
      </c>
      <c r="P345" s="78">
        <v>0.85</v>
      </c>
      <c r="Q345" s="78">
        <v>0.6</v>
      </c>
      <c r="R345" s="79">
        <v>96408641</v>
      </c>
      <c r="S345" s="153" t="s">
        <v>180</v>
      </c>
      <c r="T345" s="79">
        <v>1</v>
      </c>
      <c r="U345" s="80">
        <v>4601.3729999999996</v>
      </c>
      <c r="V345" s="80">
        <f>T345*(U345*(1+P345)*1.18)+L345*M345*$V$1</f>
        <v>11230.397258999999</v>
      </c>
      <c r="W345" s="102">
        <f>T345*(U345*(1+Q345)*1.18)+L345*N345*$W$1</f>
        <v>9491.092224</v>
      </c>
      <c r="Y345" s="124">
        <f>L345*M345*O345*$V$1</f>
        <v>1185.6000000000001</v>
      </c>
      <c r="Z345" s="85">
        <f>V345-Y345</f>
        <v>10044.797258999999</v>
      </c>
      <c r="AB345" s="85">
        <f>L345*N345*O345*$W$1</f>
        <v>803.7</v>
      </c>
      <c r="AC345" s="85">
        <f>W345-AB345</f>
        <v>8687.3922239999993</v>
      </c>
    </row>
    <row r="346" spans="1:29" s="119" customFormat="1" ht="12" thickBot="1">
      <c r="A346" s="139" t="s">
        <v>108</v>
      </c>
      <c r="B346" s="140" t="s">
        <v>4</v>
      </c>
      <c r="C346" s="140" t="s">
        <v>39</v>
      </c>
      <c r="D346" s="140" t="s">
        <v>38</v>
      </c>
      <c r="E346" s="140" t="s">
        <v>168</v>
      </c>
      <c r="F346" s="140" t="s">
        <v>36</v>
      </c>
      <c r="G346" s="140"/>
      <c r="H346" s="140" t="s">
        <v>14</v>
      </c>
      <c r="I346" s="145"/>
      <c r="J346" s="194" t="s">
        <v>99</v>
      </c>
      <c r="K346" s="88" t="s">
        <v>166</v>
      </c>
      <c r="L346" s="89"/>
      <c r="M346" s="89"/>
      <c r="N346" s="89"/>
      <c r="O346" s="89"/>
      <c r="P346" s="89">
        <v>0.85</v>
      </c>
      <c r="Q346" s="89">
        <v>0.6</v>
      </c>
      <c r="R346" s="90">
        <v>96408640</v>
      </c>
      <c r="S346" s="154" t="s">
        <v>180</v>
      </c>
      <c r="T346" s="90">
        <v>1</v>
      </c>
      <c r="U346" s="91">
        <v>4601.3729999999996</v>
      </c>
      <c r="V346" s="91"/>
      <c r="W346" s="92"/>
      <c r="Y346" s="85"/>
      <c r="Z346" s="85"/>
      <c r="AB346" s="85"/>
      <c r="AC346" s="85"/>
    </row>
    <row r="347" spans="1:29" s="119" customFormat="1">
      <c r="A347" s="139" t="s">
        <v>108</v>
      </c>
      <c r="B347" s="140" t="s">
        <v>4</v>
      </c>
      <c r="C347" s="140" t="s">
        <v>39</v>
      </c>
      <c r="D347" s="140" t="s">
        <v>38</v>
      </c>
      <c r="E347" s="140" t="s">
        <v>168</v>
      </c>
      <c r="F347" s="140" t="s">
        <v>36</v>
      </c>
      <c r="G347" s="140"/>
      <c r="H347" s="140" t="s">
        <v>14</v>
      </c>
      <c r="I347" s="145"/>
      <c r="J347" s="192" t="s">
        <v>92</v>
      </c>
      <c r="K347" s="77" t="s">
        <v>167</v>
      </c>
      <c r="L347" s="78">
        <v>2</v>
      </c>
      <c r="M347" s="78">
        <v>1.4249999999999998</v>
      </c>
      <c r="N347" s="78">
        <v>1.8049999999999999</v>
      </c>
      <c r="O347" s="78">
        <v>1</v>
      </c>
      <c r="P347" s="78">
        <v>0.85</v>
      </c>
      <c r="Q347" s="78">
        <v>0.6</v>
      </c>
      <c r="R347" s="79" t="s">
        <v>180</v>
      </c>
      <c r="S347" s="79">
        <v>19347459</v>
      </c>
      <c r="T347" s="79">
        <v>1</v>
      </c>
      <c r="U347" s="105">
        <v>1636.8858</v>
      </c>
      <c r="V347" s="80">
        <f>T347*(U347*(1+P347)*1.18)+L347*M347*$V$1</f>
        <v>9501.3217013999983</v>
      </c>
      <c r="W347" s="102">
        <f>T347*(U347*(1+Q347)*1.18)+L347*N347*$W$1</f>
        <v>8180.5403903999995</v>
      </c>
      <c r="Y347" s="124">
        <f>L347*M347*O347*$V$1</f>
        <v>5927.9999999999991</v>
      </c>
      <c r="Z347" s="85">
        <f>V347-Y347</f>
        <v>3573.3217013999993</v>
      </c>
      <c r="AB347" s="85">
        <f>L347*N347*O347*$W$1</f>
        <v>5090.0999999999995</v>
      </c>
      <c r="AC347" s="85">
        <f>W347-AB347</f>
        <v>3090.4403904000001</v>
      </c>
    </row>
    <row r="348" spans="1:29" s="119" customFormat="1">
      <c r="A348" s="139" t="s">
        <v>108</v>
      </c>
      <c r="B348" s="140" t="s">
        <v>4</v>
      </c>
      <c r="C348" s="140" t="s">
        <v>39</v>
      </c>
      <c r="D348" s="140" t="s">
        <v>38</v>
      </c>
      <c r="E348" s="140" t="s">
        <v>168</v>
      </c>
      <c r="F348" s="140" t="s">
        <v>36</v>
      </c>
      <c r="G348" s="140"/>
      <c r="H348" s="140" t="s">
        <v>14</v>
      </c>
      <c r="I348" s="145"/>
      <c r="J348" s="193" t="s">
        <v>92</v>
      </c>
      <c r="K348" s="3" t="s">
        <v>179</v>
      </c>
      <c r="L348" s="84"/>
      <c r="M348" s="84"/>
      <c r="N348" s="84"/>
      <c r="O348" s="84"/>
      <c r="P348" s="84"/>
      <c r="Q348" s="84"/>
      <c r="R348" s="82">
        <v>25183772</v>
      </c>
      <c r="S348" s="150" t="s">
        <v>180</v>
      </c>
      <c r="T348" s="82"/>
      <c r="U348" s="85">
        <v>2514.096</v>
      </c>
      <c r="V348" s="124"/>
      <c r="W348" s="127"/>
      <c r="Y348" s="85"/>
      <c r="Z348" s="85"/>
      <c r="AB348" s="85"/>
      <c r="AC348" s="85"/>
    </row>
    <row r="349" spans="1:29" s="119" customFormat="1">
      <c r="A349" s="139" t="s">
        <v>108</v>
      </c>
      <c r="B349" s="140" t="s">
        <v>4</v>
      </c>
      <c r="C349" s="140" t="s">
        <v>39</v>
      </c>
      <c r="D349" s="140" t="s">
        <v>38</v>
      </c>
      <c r="E349" s="140" t="s">
        <v>168</v>
      </c>
      <c r="F349" s="140" t="s">
        <v>36</v>
      </c>
      <c r="G349" s="140"/>
      <c r="H349" s="140" t="s">
        <v>14</v>
      </c>
      <c r="I349" s="145"/>
      <c r="J349" s="193" t="s">
        <v>92</v>
      </c>
      <c r="K349" s="3" t="s">
        <v>178</v>
      </c>
      <c r="L349" s="84"/>
      <c r="M349" s="84"/>
      <c r="N349" s="84"/>
      <c r="O349" s="84"/>
      <c r="P349" s="84"/>
      <c r="Q349" s="84"/>
      <c r="R349" s="82">
        <v>25191263</v>
      </c>
      <c r="S349" s="150" t="s">
        <v>180</v>
      </c>
      <c r="T349" s="82"/>
      <c r="U349" s="85">
        <v>693.14099999999996</v>
      </c>
      <c r="V349" s="124"/>
      <c r="W349" s="127"/>
      <c r="Y349" s="85"/>
      <c r="Z349" s="85"/>
      <c r="AB349" s="85"/>
      <c r="AC349" s="85"/>
    </row>
    <row r="350" spans="1:29" s="119" customFormat="1" ht="12" thickBot="1">
      <c r="A350" s="139" t="s">
        <v>108</v>
      </c>
      <c r="B350" s="140" t="s">
        <v>4</v>
      </c>
      <c r="C350" s="140" t="s">
        <v>39</v>
      </c>
      <c r="D350" s="140" t="s">
        <v>38</v>
      </c>
      <c r="E350" s="140" t="s">
        <v>168</v>
      </c>
      <c r="F350" s="140" t="s">
        <v>36</v>
      </c>
      <c r="G350" s="140"/>
      <c r="H350" s="140" t="s">
        <v>14</v>
      </c>
      <c r="I350" s="145"/>
      <c r="J350" s="194" t="s">
        <v>92</v>
      </c>
      <c r="K350" s="88" t="s">
        <v>181</v>
      </c>
      <c r="L350" s="89"/>
      <c r="M350" s="89"/>
      <c r="N350" s="89"/>
      <c r="O350" s="89"/>
      <c r="P350" s="89"/>
      <c r="Q350" s="89"/>
      <c r="R350" s="90">
        <v>96814098</v>
      </c>
      <c r="S350" s="90">
        <v>19347445</v>
      </c>
      <c r="T350" s="90"/>
      <c r="U350" s="91">
        <v>680.72760000000005</v>
      </c>
      <c r="V350" s="128"/>
      <c r="W350" s="129"/>
      <c r="Y350" s="85"/>
      <c r="Z350" s="85"/>
      <c r="AB350" s="85"/>
      <c r="AC350" s="85"/>
    </row>
    <row r="351" spans="1:29" s="119" customFormat="1">
      <c r="A351" s="209" t="s">
        <v>108</v>
      </c>
      <c r="B351" s="181" t="s">
        <v>4</v>
      </c>
      <c r="C351" s="181" t="s">
        <v>39</v>
      </c>
      <c r="D351" s="181" t="s">
        <v>38</v>
      </c>
      <c r="E351" s="181" t="s">
        <v>169</v>
      </c>
      <c r="F351" s="181" t="s">
        <v>36</v>
      </c>
      <c r="G351" s="181"/>
      <c r="H351" s="181" t="s">
        <v>12</v>
      </c>
      <c r="I351" s="210"/>
      <c r="J351" s="196" t="s">
        <v>89</v>
      </c>
      <c r="K351" s="133" t="s">
        <v>20</v>
      </c>
      <c r="L351" s="134">
        <v>0.4</v>
      </c>
      <c r="M351" s="134">
        <v>0.95</v>
      </c>
      <c r="N351" s="134">
        <v>0.85499999999999998</v>
      </c>
      <c r="O351" s="134">
        <v>1</v>
      </c>
      <c r="P351" s="134">
        <v>0.88</v>
      </c>
      <c r="Q351" s="134">
        <f>P351</f>
        <v>0.88</v>
      </c>
      <c r="R351" s="135">
        <v>95599912</v>
      </c>
      <c r="S351" s="157" t="s">
        <v>19</v>
      </c>
      <c r="T351" s="135">
        <v>3.75</v>
      </c>
      <c r="U351" s="136">
        <v>275.43059999999997</v>
      </c>
      <c r="V351" s="136">
        <f>U351*(1+P351)*T351*1.18+((U352+U353)*(1+P352))*1.18+L351*M351*$V$1</f>
        <v>3357.7907347999994</v>
      </c>
      <c r="W351" s="137">
        <f>U351*(1+Q351)*T351*1.18+((U352+U353)*(1+Q352))*1.18+L351*N351*$W$1</f>
        <v>3012.3021437999996</v>
      </c>
      <c r="Y351" s="124">
        <f>L351*M351*O351*$V$1</f>
        <v>790.4</v>
      </c>
      <c r="Z351" s="85">
        <f>V351-Y351</f>
        <v>2567.3907347999993</v>
      </c>
      <c r="AB351" s="85">
        <f>L351*N351*O351*$W$1</f>
        <v>482.22</v>
      </c>
      <c r="AC351" s="85">
        <f>W351-AB351</f>
        <v>2530.0821437999994</v>
      </c>
    </row>
    <row r="352" spans="1:29" s="119" customFormat="1">
      <c r="A352" s="139" t="s">
        <v>108</v>
      </c>
      <c r="B352" s="140" t="s">
        <v>4</v>
      </c>
      <c r="C352" s="140" t="s">
        <v>39</v>
      </c>
      <c r="D352" s="140" t="s">
        <v>38</v>
      </c>
      <c r="E352" s="140" t="s">
        <v>169</v>
      </c>
      <c r="F352" s="140" t="s">
        <v>36</v>
      </c>
      <c r="G352" s="140"/>
      <c r="H352" s="140" t="s">
        <v>12</v>
      </c>
      <c r="I352" s="145"/>
      <c r="J352" s="197" t="s">
        <v>89</v>
      </c>
      <c r="K352" s="3" t="s">
        <v>21</v>
      </c>
      <c r="L352" s="84"/>
      <c r="M352" s="84"/>
      <c r="N352" s="84"/>
      <c r="O352" s="84"/>
      <c r="P352" s="84">
        <v>0.85</v>
      </c>
      <c r="Q352" s="84">
        <v>0.6</v>
      </c>
      <c r="R352" s="82">
        <v>96879797</v>
      </c>
      <c r="S352" s="82">
        <v>19347462</v>
      </c>
      <c r="T352" s="82">
        <v>1</v>
      </c>
      <c r="U352" s="85">
        <v>80.14139999999999</v>
      </c>
      <c r="V352" s="85"/>
      <c r="W352" s="86"/>
      <c r="Y352" s="85"/>
      <c r="Z352" s="85"/>
      <c r="AB352" s="85"/>
      <c r="AC352" s="85"/>
    </row>
    <row r="353" spans="1:29" s="119" customFormat="1" ht="12" thickBot="1">
      <c r="A353" s="139" t="s">
        <v>108</v>
      </c>
      <c r="B353" s="140" t="s">
        <v>4</v>
      </c>
      <c r="C353" s="140" t="s">
        <v>39</v>
      </c>
      <c r="D353" s="140" t="s">
        <v>38</v>
      </c>
      <c r="E353" s="140" t="s">
        <v>169</v>
      </c>
      <c r="F353" s="140" t="s">
        <v>36</v>
      </c>
      <c r="G353" s="140"/>
      <c r="H353" s="140" t="s">
        <v>12</v>
      </c>
      <c r="I353" s="145"/>
      <c r="J353" s="198" t="s">
        <v>89</v>
      </c>
      <c r="K353" s="88" t="s">
        <v>22</v>
      </c>
      <c r="L353" s="89"/>
      <c r="M353" s="89"/>
      <c r="N353" s="89"/>
      <c r="O353" s="89"/>
      <c r="P353" s="89">
        <v>0.85</v>
      </c>
      <c r="Q353" s="89">
        <v>0.6</v>
      </c>
      <c r="R353" s="90">
        <v>94525114</v>
      </c>
      <c r="S353" s="156" t="s">
        <v>19</v>
      </c>
      <c r="T353" s="90">
        <v>1</v>
      </c>
      <c r="U353" s="91">
        <v>46.328400000000002</v>
      </c>
      <c r="V353" s="91"/>
      <c r="W353" s="92"/>
      <c r="Y353" s="85"/>
      <c r="Z353" s="85"/>
      <c r="AB353" s="85"/>
      <c r="AC353" s="85"/>
    </row>
    <row r="354" spans="1:29" s="119" customFormat="1" ht="12" thickBot="1">
      <c r="A354" s="139" t="s">
        <v>108</v>
      </c>
      <c r="B354" s="140" t="s">
        <v>4</v>
      </c>
      <c r="C354" s="140" t="s">
        <v>39</v>
      </c>
      <c r="D354" s="140" t="s">
        <v>38</v>
      </c>
      <c r="E354" s="140" t="s">
        <v>169</v>
      </c>
      <c r="F354" s="140" t="s">
        <v>36</v>
      </c>
      <c r="G354" s="140"/>
      <c r="H354" s="140" t="s">
        <v>12</v>
      </c>
      <c r="I354" s="145"/>
      <c r="J354" s="195" t="s">
        <v>90</v>
      </c>
      <c r="K354" s="94" t="s">
        <v>23</v>
      </c>
      <c r="L354" s="95">
        <v>0.3</v>
      </c>
      <c r="M354" s="95">
        <v>0.85499999999999998</v>
      </c>
      <c r="N354" s="95">
        <v>0.66499999999999992</v>
      </c>
      <c r="O354" s="95">
        <v>1</v>
      </c>
      <c r="P354" s="95">
        <v>0.85</v>
      </c>
      <c r="Q354" s="95">
        <v>0.6</v>
      </c>
      <c r="R354" s="100">
        <v>42390442</v>
      </c>
      <c r="S354" s="100">
        <v>19347467</v>
      </c>
      <c r="T354" s="97">
        <v>1</v>
      </c>
      <c r="U354" s="98">
        <v>171.36</v>
      </c>
      <c r="V354" s="98">
        <f>T354*(U354*(1+P354)*1.18)+L354*M354*$V$1</f>
        <v>907.59888000000001</v>
      </c>
      <c r="W354" s="81">
        <f>T354*(U354*(1+Q354)*1.18)+L354*N354*$W$1</f>
        <v>604.82267999999999</v>
      </c>
      <c r="Y354" s="124">
        <f t="shared" ref="Y354:Y359" si="114">L354*M354*O354*$V$1</f>
        <v>533.52</v>
      </c>
      <c r="Z354" s="85">
        <f t="shared" ref="Z354:Z359" si="115">V354-Y354</f>
        <v>374.07888000000003</v>
      </c>
      <c r="AB354" s="85">
        <f t="shared" ref="AB354:AB359" si="116">L354*N354*O354*$W$1</f>
        <v>281.29499999999996</v>
      </c>
      <c r="AC354" s="85">
        <f t="shared" ref="AC354:AC359" si="117">W354-AB354</f>
        <v>323.52768000000003</v>
      </c>
    </row>
    <row r="355" spans="1:29" s="119" customFormat="1" ht="12" thickBot="1">
      <c r="A355" s="139" t="s">
        <v>108</v>
      </c>
      <c r="B355" s="140" t="s">
        <v>4</v>
      </c>
      <c r="C355" s="140" t="s">
        <v>39</v>
      </c>
      <c r="D355" s="140" t="s">
        <v>38</v>
      </c>
      <c r="E355" s="140" t="s">
        <v>169</v>
      </c>
      <c r="F355" s="140" t="s">
        <v>36</v>
      </c>
      <c r="G355" s="140"/>
      <c r="H355" s="140" t="s">
        <v>12</v>
      </c>
      <c r="I355" s="145"/>
      <c r="J355" s="199" t="s">
        <v>91</v>
      </c>
      <c r="K355" s="94" t="s">
        <v>157</v>
      </c>
      <c r="L355" s="95">
        <v>0.3</v>
      </c>
      <c r="M355" s="95">
        <v>0.95</v>
      </c>
      <c r="N355" s="95">
        <v>0.95</v>
      </c>
      <c r="O355" s="95">
        <v>1</v>
      </c>
      <c r="P355" s="95">
        <v>0.85</v>
      </c>
      <c r="Q355" s="95">
        <v>0.6</v>
      </c>
      <c r="R355" s="100">
        <v>96554421</v>
      </c>
      <c r="S355" s="100">
        <v>19347483</v>
      </c>
      <c r="T355" s="100">
        <v>1</v>
      </c>
      <c r="U355" s="98">
        <v>165.11760000000001</v>
      </c>
      <c r="V355" s="98">
        <f>T355*(U355*(1+P355)*1.18)+L355*M355*$V$1</f>
        <v>953.25172079999993</v>
      </c>
      <c r="W355" s="81">
        <f>T355*(U355*(1+Q355)*1.18)+L355*N355*$W$1</f>
        <v>713.59202879999998</v>
      </c>
      <c r="Y355" s="124">
        <f t="shared" si="114"/>
        <v>592.79999999999995</v>
      </c>
      <c r="Z355" s="85">
        <f t="shared" si="115"/>
        <v>360.45172079999998</v>
      </c>
      <c r="AB355" s="85">
        <f t="shared" si="116"/>
        <v>401.84999999999997</v>
      </c>
      <c r="AC355" s="85">
        <f t="shared" si="117"/>
        <v>311.74202880000001</v>
      </c>
    </row>
    <row r="356" spans="1:29" s="119" customFormat="1" ht="12" thickBot="1">
      <c r="A356" s="139" t="s">
        <v>108</v>
      </c>
      <c r="B356" s="140" t="s">
        <v>4</v>
      </c>
      <c r="C356" s="140" t="s">
        <v>39</v>
      </c>
      <c r="D356" s="140" t="s">
        <v>38</v>
      </c>
      <c r="E356" s="140" t="s">
        <v>169</v>
      </c>
      <c r="F356" s="140" t="s">
        <v>36</v>
      </c>
      <c r="G356" s="140"/>
      <c r="H356" s="140" t="s">
        <v>12</v>
      </c>
      <c r="I356" s="145"/>
      <c r="J356" s="199" t="s">
        <v>158</v>
      </c>
      <c r="K356" s="94" t="s">
        <v>159</v>
      </c>
      <c r="L356" s="95">
        <v>0.4</v>
      </c>
      <c r="M356" s="95">
        <v>0.95</v>
      </c>
      <c r="N356" s="95">
        <v>0.95</v>
      </c>
      <c r="O356" s="95">
        <v>1</v>
      </c>
      <c r="P356" s="95">
        <v>0.85</v>
      </c>
      <c r="Q356" s="95">
        <v>0.6</v>
      </c>
      <c r="R356" s="100">
        <v>95519055</v>
      </c>
      <c r="S356" s="152" t="s">
        <v>180</v>
      </c>
      <c r="T356" s="100">
        <v>4</v>
      </c>
      <c r="U356" s="98">
        <v>288.55799999999999</v>
      </c>
      <c r="V356" s="98">
        <f>T356*(U356*(1+P356)*1.18)+L356*M356*$V$1</f>
        <v>3310.088456</v>
      </c>
      <c r="W356" s="81">
        <f>T356*(U356*(1+Q356)*1.18)+L356*N356*$W$1</f>
        <v>2714.9900159999997</v>
      </c>
      <c r="Y356" s="124">
        <f t="shared" si="114"/>
        <v>790.4</v>
      </c>
      <c r="Z356" s="85">
        <f t="shared" si="115"/>
        <v>2519.6884559999999</v>
      </c>
      <c r="AB356" s="85">
        <f t="shared" si="116"/>
        <v>535.79999999999995</v>
      </c>
      <c r="AC356" s="85">
        <f t="shared" si="117"/>
        <v>2179.1900159999996</v>
      </c>
    </row>
    <row r="357" spans="1:29" s="119" customFormat="1" ht="12" thickBot="1">
      <c r="A357" s="139" t="s">
        <v>108</v>
      </c>
      <c r="B357" s="140" t="s">
        <v>4</v>
      </c>
      <c r="C357" s="140" t="s">
        <v>39</v>
      </c>
      <c r="D357" s="140" t="s">
        <v>38</v>
      </c>
      <c r="E357" s="140" t="s">
        <v>169</v>
      </c>
      <c r="F357" s="140" t="s">
        <v>36</v>
      </c>
      <c r="G357" s="140"/>
      <c r="H357" s="140" t="s">
        <v>12</v>
      </c>
      <c r="I357" s="145"/>
      <c r="J357" s="195" t="s">
        <v>93</v>
      </c>
      <c r="K357" s="94" t="s">
        <v>24</v>
      </c>
      <c r="L357" s="95">
        <v>0.3</v>
      </c>
      <c r="M357" s="95">
        <v>0.95</v>
      </c>
      <c r="N357" s="95">
        <v>0.95</v>
      </c>
      <c r="O357" s="95">
        <v>1</v>
      </c>
      <c r="P357" s="95">
        <v>0.85</v>
      </c>
      <c r="Q357" s="95">
        <v>0.6</v>
      </c>
      <c r="R357" s="100">
        <v>25182496</v>
      </c>
      <c r="S357" s="100">
        <v>19347521</v>
      </c>
      <c r="T357" s="100">
        <v>1</v>
      </c>
      <c r="U357" s="98">
        <v>1413.72</v>
      </c>
      <c r="V357" s="98">
        <f>T357*(U357*(1+P357)*1.18)+L357*M357*$V$1</f>
        <v>3678.9507599999997</v>
      </c>
      <c r="W357" s="81">
        <f>T357*(U357*(1+Q357)*1.18)+L357*N357*$W$1</f>
        <v>3070.95336</v>
      </c>
      <c r="Y357" s="124">
        <f t="shared" si="114"/>
        <v>592.79999999999995</v>
      </c>
      <c r="Z357" s="85">
        <f t="shared" si="115"/>
        <v>3086.1507599999995</v>
      </c>
      <c r="AB357" s="85">
        <f t="shared" si="116"/>
        <v>401.84999999999997</v>
      </c>
      <c r="AC357" s="85">
        <f t="shared" si="117"/>
        <v>2669.1033600000001</v>
      </c>
    </row>
    <row r="358" spans="1:29" s="119" customFormat="1" ht="12" thickBot="1">
      <c r="A358" s="139" t="s">
        <v>108</v>
      </c>
      <c r="B358" s="140" t="s">
        <v>4</v>
      </c>
      <c r="C358" s="140" t="s">
        <v>39</v>
      </c>
      <c r="D358" s="140" t="s">
        <v>38</v>
      </c>
      <c r="E358" s="140" t="s">
        <v>169</v>
      </c>
      <c r="F358" s="140" t="s">
        <v>36</v>
      </c>
      <c r="G358" s="140"/>
      <c r="H358" s="140" t="s">
        <v>12</v>
      </c>
      <c r="I358" s="145"/>
      <c r="J358" s="195" t="s">
        <v>94</v>
      </c>
      <c r="K358" s="94" t="s">
        <v>25</v>
      </c>
      <c r="L358" s="95">
        <v>1</v>
      </c>
      <c r="M358" s="95">
        <v>0.47499999999999998</v>
      </c>
      <c r="N358" s="95">
        <v>0.52249999999999996</v>
      </c>
      <c r="O358" s="95">
        <v>1</v>
      </c>
      <c r="P358" s="95">
        <v>0.85</v>
      </c>
      <c r="Q358" s="95">
        <v>0.6</v>
      </c>
      <c r="R358" s="100">
        <v>96405129</v>
      </c>
      <c r="S358" s="152" t="s">
        <v>180</v>
      </c>
      <c r="T358" s="100">
        <v>1</v>
      </c>
      <c r="U358" s="98">
        <v>2394.8069999999998</v>
      </c>
      <c r="V358" s="98">
        <f>T358*(U358*(1+P358)*1.18)+L358*M358*$V$1</f>
        <v>6215.8636809999989</v>
      </c>
      <c r="W358" s="81">
        <f>T358*(U358*(1+Q358)*1.18)+L358*N358*$W$1</f>
        <v>5258.1206160000002</v>
      </c>
      <c r="Y358" s="124">
        <f t="shared" si="114"/>
        <v>988</v>
      </c>
      <c r="Z358" s="85">
        <f t="shared" si="115"/>
        <v>5227.8636809999989</v>
      </c>
      <c r="AB358" s="85">
        <f t="shared" si="116"/>
        <v>736.72499999999991</v>
      </c>
      <c r="AC358" s="85">
        <f t="shared" si="117"/>
        <v>4521.3956159999998</v>
      </c>
    </row>
    <row r="359" spans="1:29" s="119" customFormat="1">
      <c r="A359" s="139" t="s">
        <v>108</v>
      </c>
      <c r="B359" s="140" t="s">
        <v>4</v>
      </c>
      <c r="C359" s="140" t="s">
        <v>39</v>
      </c>
      <c r="D359" s="140" t="s">
        <v>38</v>
      </c>
      <c r="E359" s="140" t="s">
        <v>169</v>
      </c>
      <c r="F359" s="140" t="s">
        <v>36</v>
      </c>
      <c r="G359" s="140"/>
      <c r="H359" s="140" t="s">
        <v>12</v>
      </c>
      <c r="I359" s="145"/>
      <c r="J359" s="192" t="s">
        <v>95</v>
      </c>
      <c r="K359" s="77" t="s">
        <v>25</v>
      </c>
      <c r="L359" s="78">
        <v>1.3</v>
      </c>
      <c r="M359" s="78">
        <v>0.85499999999999998</v>
      </c>
      <c r="N359" s="78">
        <v>0.71249999999999991</v>
      </c>
      <c r="O359" s="78">
        <v>1</v>
      </c>
      <c r="P359" s="78">
        <v>0.85</v>
      </c>
      <c r="Q359" s="78">
        <v>0.6</v>
      </c>
      <c r="R359" s="79">
        <v>96405129</v>
      </c>
      <c r="S359" s="153" t="s">
        <v>180</v>
      </c>
      <c r="T359" s="79">
        <v>1</v>
      </c>
      <c r="U359" s="80">
        <v>2394.8069999999998</v>
      </c>
      <c r="V359" s="80">
        <f>T359*(U359*(1+P359)*1.18)+T360*(U360*(1+P360)*1.18)+L359*M359*$V$1</f>
        <v>11753.1142662</v>
      </c>
      <c r="W359" s="102">
        <f>T359*(U359*(1+Q359)*1.18)+T360*(U360*(1+Q360)*1.18)+L359*N359*$W$1</f>
        <v>9471.3697031999982</v>
      </c>
      <c r="Y359" s="124">
        <f t="shared" si="114"/>
        <v>2311.92</v>
      </c>
      <c r="Z359" s="85">
        <f t="shared" si="115"/>
        <v>9441.1942662000001</v>
      </c>
      <c r="AB359" s="85">
        <f t="shared" si="116"/>
        <v>1306.0124999999998</v>
      </c>
      <c r="AC359" s="85">
        <f t="shared" si="117"/>
        <v>8165.3572031999984</v>
      </c>
    </row>
    <row r="360" spans="1:29" s="119" customFormat="1">
      <c r="A360" s="139" t="s">
        <v>108</v>
      </c>
      <c r="B360" s="140" t="s">
        <v>4</v>
      </c>
      <c r="C360" s="140" t="s">
        <v>39</v>
      </c>
      <c r="D360" s="140" t="s">
        <v>38</v>
      </c>
      <c r="E360" s="140" t="s">
        <v>169</v>
      </c>
      <c r="F360" s="140" t="s">
        <v>36</v>
      </c>
      <c r="G360" s="140"/>
      <c r="H360" s="140" t="s">
        <v>12</v>
      </c>
      <c r="I360" s="145"/>
      <c r="J360" s="193" t="s">
        <v>95</v>
      </c>
      <c r="K360" s="3" t="s">
        <v>26</v>
      </c>
      <c r="L360" s="84"/>
      <c r="M360" s="84"/>
      <c r="N360" s="84"/>
      <c r="O360" s="84"/>
      <c r="P360" s="84">
        <v>0.85</v>
      </c>
      <c r="Q360" s="84">
        <v>0.6</v>
      </c>
      <c r="R360" s="82">
        <v>96549782</v>
      </c>
      <c r="S360" s="82">
        <v>19347613</v>
      </c>
      <c r="T360" s="82">
        <v>2</v>
      </c>
      <c r="U360" s="85">
        <v>965.03219999999999</v>
      </c>
      <c r="V360" s="85"/>
      <c r="W360" s="86"/>
      <c r="Y360" s="85"/>
      <c r="Z360" s="85"/>
      <c r="AB360" s="85"/>
      <c r="AC360" s="85"/>
    </row>
    <row r="361" spans="1:29" s="119" customFormat="1" ht="12" thickBot="1">
      <c r="A361" s="139" t="s">
        <v>108</v>
      </c>
      <c r="B361" s="140" t="s">
        <v>4</v>
      </c>
      <c r="C361" s="140" t="s">
        <v>39</v>
      </c>
      <c r="D361" s="140" t="s">
        <v>38</v>
      </c>
      <c r="E361" s="140" t="s">
        <v>169</v>
      </c>
      <c r="F361" s="140" t="s">
        <v>36</v>
      </c>
      <c r="G361" s="140"/>
      <c r="H361" s="140" t="s">
        <v>12</v>
      </c>
      <c r="I361" s="145"/>
      <c r="J361" s="194" t="s">
        <v>95</v>
      </c>
      <c r="K361" s="88" t="s">
        <v>27</v>
      </c>
      <c r="L361" s="89"/>
      <c r="M361" s="89"/>
      <c r="N361" s="89"/>
      <c r="O361" s="89"/>
      <c r="P361" s="89">
        <v>0.85</v>
      </c>
      <c r="Q361" s="89">
        <v>0.6</v>
      </c>
      <c r="R361" s="90"/>
      <c r="S361" s="90"/>
      <c r="T361" s="90"/>
      <c r="U361" s="91"/>
      <c r="V361" s="91"/>
      <c r="W361" s="92"/>
      <c r="Y361" s="85"/>
      <c r="Z361" s="85"/>
      <c r="AB361" s="85"/>
      <c r="AC361" s="85"/>
    </row>
    <row r="362" spans="1:29" s="119" customFormat="1" ht="12" thickBot="1">
      <c r="A362" s="139" t="s">
        <v>108</v>
      </c>
      <c r="B362" s="140" t="s">
        <v>4</v>
      </c>
      <c r="C362" s="140" t="s">
        <v>39</v>
      </c>
      <c r="D362" s="140" t="s">
        <v>38</v>
      </c>
      <c r="E362" s="140" t="s">
        <v>169</v>
      </c>
      <c r="F362" s="140" t="s">
        <v>36</v>
      </c>
      <c r="G362" s="140"/>
      <c r="H362" s="140" t="s">
        <v>12</v>
      </c>
      <c r="I362" s="145"/>
      <c r="J362" s="195" t="s">
        <v>96</v>
      </c>
      <c r="K362" s="94" t="s">
        <v>28</v>
      </c>
      <c r="L362" s="95">
        <v>0.89999999999999991</v>
      </c>
      <c r="M362" s="95">
        <v>0.57950000000000002</v>
      </c>
      <c r="N362" s="95">
        <v>0.61749999999999994</v>
      </c>
      <c r="O362" s="95">
        <v>1</v>
      </c>
      <c r="P362" s="95">
        <v>0.85</v>
      </c>
      <c r="Q362" s="95">
        <v>0.6</v>
      </c>
      <c r="R362" s="100">
        <v>96800089</v>
      </c>
      <c r="S362" s="152" t="s">
        <v>180</v>
      </c>
      <c r="T362" s="100">
        <v>1</v>
      </c>
      <c r="U362" s="98">
        <v>2119.6722</v>
      </c>
      <c r="V362" s="98">
        <f>T362*(U362*(1+P362)*1.18)+L362*M362*$V$1</f>
        <v>5712.0684125999996</v>
      </c>
      <c r="W362" s="81">
        <f>T362*(U362*(1+Q362)*1.18)+L362*N362*$W$1</f>
        <v>4785.5486136</v>
      </c>
      <c r="Y362" s="124">
        <f t="shared" ref="Y362:Y363" si="118">L362*M362*O362*$V$1</f>
        <v>1084.8239999999998</v>
      </c>
      <c r="Z362" s="85">
        <f t="shared" ref="Z362:Z363" si="119">V362-Y362</f>
        <v>4627.2444126</v>
      </c>
      <c r="AB362" s="85">
        <f t="shared" ref="AB362:AB363" si="120">L362*N362*O362*$W$1</f>
        <v>783.60749999999985</v>
      </c>
      <c r="AC362" s="85">
        <f t="shared" ref="AC362:AC363" si="121">W362-AB362</f>
        <v>4001.9411135999999</v>
      </c>
    </row>
    <row r="363" spans="1:29" s="119" customFormat="1">
      <c r="A363" s="139" t="s">
        <v>108</v>
      </c>
      <c r="B363" s="140" t="s">
        <v>4</v>
      </c>
      <c r="C363" s="140" t="s">
        <v>39</v>
      </c>
      <c r="D363" s="140" t="s">
        <v>38</v>
      </c>
      <c r="E363" s="140" t="s">
        <v>169</v>
      </c>
      <c r="F363" s="140" t="s">
        <v>36</v>
      </c>
      <c r="G363" s="140"/>
      <c r="H363" s="140" t="s">
        <v>12</v>
      </c>
      <c r="I363" s="145"/>
      <c r="J363" s="192" t="s">
        <v>97</v>
      </c>
      <c r="K363" s="77" t="s">
        <v>28</v>
      </c>
      <c r="L363" s="78">
        <v>1.2</v>
      </c>
      <c r="M363" s="78">
        <v>0.8929999999999999</v>
      </c>
      <c r="N363" s="78">
        <v>0.76</v>
      </c>
      <c r="O363" s="78">
        <v>1</v>
      </c>
      <c r="P363" s="78">
        <v>0.85</v>
      </c>
      <c r="Q363" s="78">
        <v>0.6</v>
      </c>
      <c r="R363" s="79">
        <v>96800089</v>
      </c>
      <c r="S363" s="153" t="s">
        <v>180</v>
      </c>
      <c r="T363" s="79">
        <v>1</v>
      </c>
      <c r="U363" s="80">
        <v>2119.6722</v>
      </c>
      <c r="V363" s="80">
        <f>T363*(U363*(1+P363)*1.18)+T364*(U364*(1+P364)*1.18)+L363*M363*$V$1</f>
        <v>10130.4759426</v>
      </c>
      <c r="W363" s="102">
        <f>T363*(U363*(1+Q363)*1.18)+T364*(U364*(1+Q364)*1.18)+L363*N363*$W$1</f>
        <v>8119.6911935999997</v>
      </c>
      <c r="Y363" s="124">
        <f t="shared" si="118"/>
        <v>2228.9279999999999</v>
      </c>
      <c r="Z363" s="85">
        <f t="shared" si="119"/>
        <v>7901.5479426000002</v>
      </c>
      <c r="AB363" s="85">
        <f t="shared" si="120"/>
        <v>1285.9199999999998</v>
      </c>
      <c r="AC363" s="85">
        <f t="shared" si="121"/>
        <v>6833.7711935999996</v>
      </c>
    </row>
    <row r="364" spans="1:29" s="119" customFormat="1">
      <c r="A364" s="139" t="s">
        <v>108</v>
      </c>
      <c r="B364" s="140" t="s">
        <v>4</v>
      </c>
      <c r="C364" s="140" t="s">
        <v>39</v>
      </c>
      <c r="D364" s="140" t="s">
        <v>38</v>
      </c>
      <c r="E364" s="140" t="s">
        <v>169</v>
      </c>
      <c r="F364" s="140" t="s">
        <v>36</v>
      </c>
      <c r="G364" s="140"/>
      <c r="H364" s="140" t="s">
        <v>12</v>
      </c>
      <c r="I364" s="145"/>
      <c r="J364" s="193" t="s">
        <v>97</v>
      </c>
      <c r="K364" s="3" t="s">
        <v>29</v>
      </c>
      <c r="L364" s="84"/>
      <c r="M364" s="84"/>
      <c r="N364" s="84"/>
      <c r="O364" s="84"/>
      <c r="P364" s="84">
        <v>0.85</v>
      </c>
      <c r="Q364" s="84">
        <v>0.6</v>
      </c>
      <c r="R364" s="82">
        <v>96549630</v>
      </c>
      <c r="S364" s="82">
        <v>19347612</v>
      </c>
      <c r="T364" s="82">
        <v>2</v>
      </c>
      <c r="U364" s="85">
        <v>749.95500000000004</v>
      </c>
      <c r="V364" s="85"/>
      <c r="W364" s="86"/>
      <c r="Y364" s="85"/>
      <c r="Z364" s="85"/>
      <c r="AB364" s="85"/>
      <c r="AC364" s="85"/>
    </row>
    <row r="365" spans="1:29" s="119" customFormat="1" ht="12" thickBot="1">
      <c r="A365" s="139" t="s">
        <v>108</v>
      </c>
      <c r="B365" s="140" t="s">
        <v>4</v>
      </c>
      <c r="C365" s="140" t="s">
        <v>39</v>
      </c>
      <c r="D365" s="140" t="s">
        <v>38</v>
      </c>
      <c r="E365" s="140" t="s">
        <v>169</v>
      </c>
      <c r="F365" s="140" t="s">
        <v>36</v>
      </c>
      <c r="G365" s="140"/>
      <c r="H365" s="140" t="s">
        <v>12</v>
      </c>
      <c r="I365" s="145"/>
      <c r="J365" s="194" t="s">
        <v>97</v>
      </c>
      <c r="K365" s="88" t="s">
        <v>31</v>
      </c>
      <c r="L365" s="89"/>
      <c r="M365" s="89"/>
      <c r="N365" s="89"/>
      <c r="O365" s="89"/>
      <c r="P365" s="89">
        <v>0.85</v>
      </c>
      <c r="Q365" s="89">
        <v>0.6</v>
      </c>
      <c r="R365" s="90"/>
      <c r="S365" s="90"/>
      <c r="T365" s="90"/>
      <c r="U365" s="91"/>
      <c r="V365" s="91"/>
      <c r="W365" s="92"/>
      <c r="Y365" s="85"/>
      <c r="Z365" s="85"/>
      <c r="AB365" s="85"/>
      <c r="AC365" s="85"/>
    </row>
    <row r="366" spans="1:29" s="119" customFormat="1">
      <c r="A366" s="139" t="s">
        <v>108</v>
      </c>
      <c r="B366" s="140" t="s">
        <v>4</v>
      </c>
      <c r="C366" s="140" t="s">
        <v>39</v>
      </c>
      <c r="D366" s="140" t="s">
        <v>38</v>
      </c>
      <c r="E366" s="140" t="s">
        <v>169</v>
      </c>
      <c r="F366" s="140" t="s">
        <v>36</v>
      </c>
      <c r="G366" s="140"/>
      <c r="H366" s="140" t="s">
        <v>12</v>
      </c>
      <c r="I366" s="145"/>
      <c r="J366" s="192" t="s">
        <v>98</v>
      </c>
      <c r="K366" s="77" t="s">
        <v>160</v>
      </c>
      <c r="L366" s="78">
        <v>1</v>
      </c>
      <c r="M366" s="78">
        <v>1.2825</v>
      </c>
      <c r="N366" s="78">
        <v>1.0449999999999999</v>
      </c>
      <c r="O366" s="78">
        <v>1</v>
      </c>
      <c r="P366" s="78">
        <v>0.85</v>
      </c>
      <c r="Q366" s="78">
        <v>0.6</v>
      </c>
      <c r="R366" s="79">
        <v>96407820</v>
      </c>
      <c r="S366" s="79">
        <v>19347946</v>
      </c>
      <c r="T366" s="79">
        <v>1</v>
      </c>
      <c r="U366" s="80">
        <v>1402.9692</v>
      </c>
      <c r="V366" s="80">
        <f>T366*(U366*(1+P366)*1.18)+L366*M366*$V$1</f>
        <v>5730.2817636</v>
      </c>
      <c r="W366" s="102">
        <f>T366*(U366*(1+Q366)*1.18)+L366*N366*$W$1</f>
        <v>4122.2558496000001</v>
      </c>
      <c r="Y366" s="124">
        <f>L366*M366*O366*$V$1</f>
        <v>2667.6</v>
      </c>
      <c r="Z366" s="85">
        <f>V366-Y366</f>
        <v>3062.6817636000001</v>
      </c>
      <c r="AB366" s="85">
        <f>L366*N366*O366*$W$1</f>
        <v>1473.4499999999998</v>
      </c>
      <c r="AC366" s="85">
        <f>W366-AB366</f>
        <v>2648.8058496000003</v>
      </c>
    </row>
    <row r="367" spans="1:29" s="119" customFormat="1" ht="12" thickBot="1">
      <c r="A367" s="139" t="s">
        <v>108</v>
      </c>
      <c r="B367" s="140" t="s">
        <v>4</v>
      </c>
      <c r="C367" s="140" t="s">
        <v>39</v>
      </c>
      <c r="D367" s="140" t="s">
        <v>38</v>
      </c>
      <c r="E367" s="140" t="s">
        <v>169</v>
      </c>
      <c r="F367" s="140" t="s">
        <v>36</v>
      </c>
      <c r="G367" s="140"/>
      <c r="H367" s="140" t="s">
        <v>12</v>
      </c>
      <c r="I367" s="145"/>
      <c r="J367" s="194" t="s">
        <v>98</v>
      </c>
      <c r="K367" s="88" t="s">
        <v>161</v>
      </c>
      <c r="L367" s="89"/>
      <c r="M367" s="89"/>
      <c r="N367" s="89"/>
      <c r="O367" s="89"/>
      <c r="P367" s="89">
        <v>0.85</v>
      </c>
      <c r="Q367" s="89">
        <v>0.6</v>
      </c>
      <c r="R367" s="90">
        <v>96407819</v>
      </c>
      <c r="S367" s="90">
        <v>19347945</v>
      </c>
      <c r="T367" s="90">
        <v>1</v>
      </c>
      <c r="U367" s="91">
        <v>1402.9692</v>
      </c>
      <c r="V367" s="91"/>
      <c r="W367" s="92"/>
      <c r="Y367" s="85"/>
      <c r="Z367" s="85"/>
      <c r="AB367" s="85"/>
      <c r="AC367" s="85"/>
    </row>
    <row r="368" spans="1:29" s="119" customFormat="1">
      <c r="A368" s="139" t="s">
        <v>108</v>
      </c>
      <c r="B368" s="140" t="s">
        <v>4</v>
      </c>
      <c r="C368" s="140" t="s">
        <v>39</v>
      </c>
      <c r="D368" s="140" t="s">
        <v>38</v>
      </c>
      <c r="E368" s="140" t="s">
        <v>169</v>
      </c>
      <c r="F368" s="140" t="s">
        <v>36</v>
      </c>
      <c r="G368" s="140"/>
      <c r="H368" s="140" t="s">
        <v>12</v>
      </c>
      <c r="I368" s="145"/>
      <c r="J368" s="192" t="s">
        <v>32</v>
      </c>
      <c r="K368" s="77" t="s">
        <v>162</v>
      </c>
      <c r="L368" s="78">
        <v>1</v>
      </c>
      <c r="M368" s="78">
        <v>1.2825</v>
      </c>
      <c r="N368" s="78">
        <v>1.0449999999999999</v>
      </c>
      <c r="O368" s="78">
        <v>1</v>
      </c>
      <c r="P368" s="78">
        <v>0.85</v>
      </c>
      <c r="Q368" s="78">
        <v>0.6</v>
      </c>
      <c r="R368" s="79" t="s">
        <v>189</v>
      </c>
      <c r="S368" s="79" t="s">
        <v>238</v>
      </c>
      <c r="T368" s="79">
        <v>1</v>
      </c>
      <c r="U368" s="105">
        <v>1402.9692</v>
      </c>
      <c r="V368" s="80">
        <f>T368*(U368*(1+P368)*1.18)+L368*M368*$V$1+T369*(U369*(1+P369)*1.18)</f>
        <v>7795.0858482000003</v>
      </c>
      <c r="W368" s="102">
        <f>T368*(U368*(1+Q368)*1.18)+L368*N368*$V$1+T369*(U369*(1+Q369)*1.18)</f>
        <v>6608.1823551999996</v>
      </c>
      <c r="X368" s="119">
        <v>19347946</v>
      </c>
      <c r="Y368" s="124">
        <f>L368*M368*O368*$V$1</f>
        <v>2667.6</v>
      </c>
      <c r="Z368" s="85">
        <f>V368-Y368</f>
        <v>5127.4858482</v>
      </c>
      <c r="AB368" s="85">
        <f>L368*N368*O368*$W$1</f>
        <v>1473.4499999999998</v>
      </c>
      <c r="AC368" s="85">
        <f>W368-AB368</f>
        <v>5134.7323551999998</v>
      </c>
    </row>
    <row r="369" spans="1:29" s="119" customFormat="1">
      <c r="A369" s="139" t="s">
        <v>108</v>
      </c>
      <c r="B369" s="140" t="s">
        <v>4</v>
      </c>
      <c r="C369" s="140" t="s">
        <v>39</v>
      </c>
      <c r="D369" s="140" t="s">
        <v>38</v>
      </c>
      <c r="E369" s="140" t="s">
        <v>169</v>
      </c>
      <c r="F369" s="140" t="s">
        <v>36</v>
      </c>
      <c r="G369" s="140"/>
      <c r="H369" s="140" t="s">
        <v>12</v>
      </c>
      <c r="I369" s="145"/>
      <c r="J369" s="193" t="s">
        <v>32</v>
      </c>
      <c r="K369" s="3" t="s">
        <v>163</v>
      </c>
      <c r="L369" s="84"/>
      <c r="M369" s="84"/>
      <c r="N369" s="84"/>
      <c r="O369" s="84"/>
      <c r="P369" s="84">
        <v>0.85</v>
      </c>
      <c r="Q369" s="84">
        <v>0.6</v>
      </c>
      <c r="R369" s="82">
        <v>96549921</v>
      </c>
      <c r="S369" s="158" t="s">
        <v>19</v>
      </c>
      <c r="T369" s="82">
        <v>1</v>
      </c>
      <c r="U369" s="85">
        <v>945.85619999999994</v>
      </c>
      <c r="V369" s="85"/>
      <c r="W369" s="86"/>
      <c r="Y369" s="85"/>
      <c r="Z369" s="85"/>
      <c r="AB369" s="85"/>
      <c r="AC369" s="85"/>
    </row>
    <row r="370" spans="1:29" s="119" customFormat="1" ht="12" thickBot="1">
      <c r="A370" s="139" t="s">
        <v>108</v>
      </c>
      <c r="B370" s="140" t="s">
        <v>4</v>
      </c>
      <c r="C370" s="140" t="s">
        <v>39</v>
      </c>
      <c r="D370" s="140" t="s">
        <v>38</v>
      </c>
      <c r="E370" s="140" t="s">
        <v>169</v>
      </c>
      <c r="F370" s="140" t="s">
        <v>36</v>
      </c>
      <c r="G370" s="140"/>
      <c r="H370" s="140" t="s">
        <v>12</v>
      </c>
      <c r="I370" s="145"/>
      <c r="J370" s="194" t="s">
        <v>32</v>
      </c>
      <c r="K370" s="88" t="s">
        <v>164</v>
      </c>
      <c r="L370" s="89"/>
      <c r="M370" s="89"/>
      <c r="N370" s="89"/>
      <c r="O370" s="89"/>
      <c r="P370" s="89">
        <v>0.85</v>
      </c>
      <c r="Q370" s="89">
        <v>0.6</v>
      </c>
      <c r="R370" s="90">
        <v>96549921</v>
      </c>
      <c r="S370" s="156" t="s">
        <v>19</v>
      </c>
      <c r="T370" s="90">
        <v>1</v>
      </c>
      <c r="U370" s="91">
        <v>945.85619999999994</v>
      </c>
      <c r="V370" s="91"/>
      <c r="W370" s="92"/>
      <c r="Y370" s="85"/>
      <c r="Z370" s="85"/>
      <c r="AB370" s="85"/>
      <c r="AC370" s="85"/>
    </row>
    <row r="371" spans="1:29" s="119" customFormat="1">
      <c r="A371" s="139" t="s">
        <v>108</v>
      </c>
      <c r="B371" s="140" t="s">
        <v>4</v>
      </c>
      <c r="C371" s="140" t="s">
        <v>39</v>
      </c>
      <c r="D371" s="140" t="s">
        <v>38</v>
      </c>
      <c r="E371" s="140" t="s">
        <v>169</v>
      </c>
      <c r="F371" s="140" t="s">
        <v>36</v>
      </c>
      <c r="G371" s="140"/>
      <c r="H371" s="140" t="s">
        <v>12</v>
      </c>
      <c r="I371" s="145"/>
      <c r="J371" s="192" t="s">
        <v>99</v>
      </c>
      <c r="K371" s="77" t="s">
        <v>165</v>
      </c>
      <c r="L371" s="78">
        <v>0.60000000000000009</v>
      </c>
      <c r="M371" s="78">
        <v>0.95</v>
      </c>
      <c r="N371" s="78">
        <v>0.95</v>
      </c>
      <c r="O371" s="78">
        <v>1</v>
      </c>
      <c r="P371" s="78">
        <v>0.85</v>
      </c>
      <c r="Q371" s="78">
        <v>0.6</v>
      </c>
      <c r="R371" s="79">
        <v>96407822</v>
      </c>
      <c r="S371" s="79">
        <v>19347948</v>
      </c>
      <c r="T371" s="79">
        <v>1</v>
      </c>
      <c r="U371" s="80">
        <v>1323.3888000000002</v>
      </c>
      <c r="V371" s="80">
        <f>T371*(U371*(1+P371)*1.18)+L371*M371*$V$1</f>
        <v>4074.5577504000003</v>
      </c>
      <c r="W371" s="102">
        <f>T371*(U371*(1+Q371)*1.18)+L371*N371*$W$1</f>
        <v>3302.2580544000002</v>
      </c>
      <c r="Y371" s="124">
        <f>L371*M371*O371*$V$1</f>
        <v>1185.6000000000001</v>
      </c>
      <c r="Z371" s="85">
        <f>V371-Y371</f>
        <v>2888.9577503999999</v>
      </c>
      <c r="AB371" s="85">
        <f>L371*N371*O371*$W$1</f>
        <v>803.7</v>
      </c>
      <c r="AC371" s="85">
        <f>W371-AB371</f>
        <v>2498.5580544000004</v>
      </c>
    </row>
    <row r="372" spans="1:29" s="119" customFormat="1" ht="12" thickBot="1">
      <c r="A372" s="139" t="s">
        <v>108</v>
      </c>
      <c r="B372" s="140" t="s">
        <v>4</v>
      </c>
      <c r="C372" s="140" t="s">
        <v>39</v>
      </c>
      <c r="D372" s="140" t="s">
        <v>38</v>
      </c>
      <c r="E372" s="140" t="s">
        <v>169</v>
      </c>
      <c r="F372" s="140" t="s">
        <v>36</v>
      </c>
      <c r="G372" s="140"/>
      <c r="H372" s="140" t="s">
        <v>12</v>
      </c>
      <c r="I372" s="145"/>
      <c r="J372" s="194" t="s">
        <v>99</v>
      </c>
      <c r="K372" s="88" t="s">
        <v>166</v>
      </c>
      <c r="L372" s="89"/>
      <c r="M372" s="89"/>
      <c r="N372" s="89"/>
      <c r="O372" s="89"/>
      <c r="P372" s="89">
        <v>0.85</v>
      </c>
      <c r="Q372" s="89">
        <v>0.6</v>
      </c>
      <c r="R372" s="90">
        <v>96407821</v>
      </c>
      <c r="S372" s="90">
        <v>19347947</v>
      </c>
      <c r="T372" s="90">
        <v>1</v>
      </c>
      <c r="U372" s="91">
        <v>1323.3888000000002</v>
      </c>
      <c r="V372" s="91"/>
      <c r="W372" s="92"/>
      <c r="Y372" s="85"/>
      <c r="Z372" s="85"/>
      <c r="AB372" s="85"/>
      <c r="AC372" s="85"/>
    </row>
    <row r="373" spans="1:29" s="119" customFormat="1">
      <c r="A373" s="139" t="s">
        <v>108</v>
      </c>
      <c r="B373" s="140" t="s">
        <v>4</v>
      </c>
      <c r="C373" s="140" t="s">
        <v>39</v>
      </c>
      <c r="D373" s="140" t="s">
        <v>38</v>
      </c>
      <c r="E373" s="140" t="s">
        <v>169</v>
      </c>
      <c r="F373" s="140" t="s">
        <v>36</v>
      </c>
      <c r="G373" s="140"/>
      <c r="H373" s="140" t="s">
        <v>12</v>
      </c>
      <c r="I373" s="145"/>
      <c r="J373" s="192" t="s">
        <v>92</v>
      </c>
      <c r="K373" s="77" t="s">
        <v>167</v>
      </c>
      <c r="L373" s="78">
        <v>2</v>
      </c>
      <c r="M373" s="78">
        <v>1.4249999999999998</v>
      </c>
      <c r="N373" s="78">
        <v>1.8049999999999999</v>
      </c>
      <c r="O373" s="78">
        <v>1</v>
      </c>
      <c r="P373" s="78">
        <v>0.85</v>
      </c>
      <c r="Q373" s="78">
        <v>0.6</v>
      </c>
      <c r="R373" s="79" t="s">
        <v>180</v>
      </c>
      <c r="S373" s="79">
        <v>19347459</v>
      </c>
      <c r="T373" s="79">
        <v>1</v>
      </c>
      <c r="U373" s="105">
        <v>1636.8858</v>
      </c>
      <c r="V373" s="80">
        <f>T373*(U373*(1+P373)*1.18)+L373*M373*$V$1</f>
        <v>9501.3217013999983</v>
      </c>
      <c r="W373" s="102">
        <f>T373*(U373*(1+Q373)*1.18)+L373*N373*$W$1</f>
        <v>8180.5403903999995</v>
      </c>
      <c r="Y373" s="124">
        <f>L373*M373*O373*$V$1</f>
        <v>5927.9999999999991</v>
      </c>
      <c r="Z373" s="85">
        <f>V373-Y373</f>
        <v>3573.3217013999993</v>
      </c>
      <c r="AB373" s="85">
        <f>L373*N373*O373*$W$1</f>
        <v>5090.0999999999995</v>
      </c>
      <c r="AC373" s="85">
        <f>W373-AB373</f>
        <v>3090.4403904000001</v>
      </c>
    </row>
    <row r="374" spans="1:29" s="119" customFormat="1">
      <c r="A374" s="139" t="s">
        <v>108</v>
      </c>
      <c r="B374" s="140" t="s">
        <v>4</v>
      </c>
      <c r="C374" s="140" t="s">
        <v>39</v>
      </c>
      <c r="D374" s="140" t="s">
        <v>38</v>
      </c>
      <c r="E374" s="140" t="s">
        <v>169</v>
      </c>
      <c r="F374" s="140" t="s">
        <v>36</v>
      </c>
      <c r="G374" s="140"/>
      <c r="H374" s="140" t="s">
        <v>12</v>
      </c>
      <c r="I374" s="145"/>
      <c r="J374" s="193" t="s">
        <v>92</v>
      </c>
      <c r="K374" s="3" t="s">
        <v>179</v>
      </c>
      <c r="L374" s="84"/>
      <c r="M374" s="84"/>
      <c r="N374" s="84"/>
      <c r="O374" s="84"/>
      <c r="P374" s="84"/>
      <c r="Q374" s="84"/>
      <c r="R374" s="82">
        <v>25183772</v>
      </c>
      <c r="S374" s="150" t="s">
        <v>180</v>
      </c>
      <c r="T374" s="82"/>
      <c r="U374" s="85">
        <v>2514.096</v>
      </c>
      <c r="V374" s="124"/>
      <c r="W374" s="127"/>
      <c r="Y374" s="85"/>
      <c r="Z374" s="85"/>
      <c r="AB374" s="85"/>
      <c r="AC374" s="85"/>
    </row>
    <row r="375" spans="1:29" s="119" customFormat="1">
      <c r="A375" s="139" t="s">
        <v>108</v>
      </c>
      <c r="B375" s="140" t="s">
        <v>4</v>
      </c>
      <c r="C375" s="140" t="s">
        <v>39</v>
      </c>
      <c r="D375" s="140" t="s">
        <v>38</v>
      </c>
      <c r="E375" s="140" t="s">
        <v>169</v>
      </c>
      <c r="F375" s="140" t="s">
        <v>36</v>
      </c>
      <c r="G375" s="140"/>
      <c r="H375" s="140" t="s">
        <v>12</v>
      </c>
      <c r="I375" s="145"/>
      <c r="J375" s="193" t="s">
        <v>92</v>
      </c>
      <c r="K375" s="3" t="s">
        <v>178</v>
      </c>
      <c r="L375" s="84"/>
      <c r="M375" s="84"/>
      <c r="N375" s="84"/>
      <c r="O375" s="84"/>
      <c r="P375" s="84"/>
      <c r="Q375" s="84"/>
      <c r="R375" s="82">
        <v>25191263</v>
      </c>
      <c r="S375" s="150" t="s">
        <v>180</v>
      </c>
      <c r="T375" s="82"/>
      <c r="U375" s="85">
        <v>693.14099999999996</v>
      </c>
      <c r="V375" s="124"/>
      <c r="W375" s="127"/>
      <c r="Y375" s="85"/>
      <c r="Z375" s="85"/>
      <c r="AB375" s="85"/>
      <c r="AC375" s="85"/>
    </row>
    <row r="376" spans="1:29" s="119" customFormat="1" ht="12" thickBot="1">
      <c r="A376" s="139" t="s">
        <v>108</v>
      </c>
      <c r="B376" s="140" t="s">
        <v>4</v>
      </c>
      <c r="C376" s="140" t="s">
        <v>39</v>
      </c>
      <c r="D376" s="140" t="s">
        <v>38</v>
      </c>
      <c r="E376" s="140" t="s">
        <v>169</v>
      </c>
      <c r="F376" s="140" t="s">
        <v>36</v>
      </c>
      <c r="G376" s="140"/>
      <c r="H376" s="140" t="s">
        <v>12</v>
      </c>
      <c r="I376" s="145"/>
      <c r="J376" s="194" t="s">
        <v>92</v>
      </c>
      <c r="K376" s="88" t="s">
        <v>181</v>
      </c>
      <c r="L376" s="89"/>
      <c r="M376" s="89"/>
      <c r="N376" s="89"/>
      <c r="O376" s="89"/>
      <c r="P376" s="89"/>
      <c r="Q376" s="89"/>
      <c r="R376" s="90">
        <v>96814098</v>
      </c>
      <c r="S376" s="90">
        <v>19347445</v>
      </c>
      <c r="T376" s="90"/>
      <c r="U376" s="91">
        <v>680.72760000000005</v>
      </c>
      <c r="V376" s="128"/>
      <c r="W376" s="129"/>
      <c r="Y376" s="85"/>
      <c r="Z376" s="85"/>
      <c r="AB376" s="85"/>
      <c r="AC376" s="85"/>
    </row>
    <row r="377" spans="1:29" s="119" customFormat="1">
      <c r="A377" s="209" t="s">
        <v>108</v>
      </c>
      <c r="B377" s="181" t="s">
        <v>2</v>
      </c>
      <c r="C377" s="181" t="s">
        <v>52</v>
      </c>
      <c r="D377" s="181" t="s">
        <v>53</v>
      </c>
      <c r="E377" s="181" t="s">
        <v>169</v>
      </c>
      <c r="F377" s="181" t="s">
        <v>36</v>
      </c>
      <c r="G377" s="181"/>
      <c r="H377" s="181" t="s">
        <v>14</v>
      </c>
      <c r="I377" s="210"/>
      <c r="J377" s="196" t="s">
        <v>89</v>
      </c>
      <c r="K377" s="133" t="s">
        <v>20</v>
      </c>
      <c r="L377" s="134">
        <v>0.4</v>
      </c>
      <c r="M377" s="134">
        <v>0.95</v>
      </c>
      <c r="N377" s="134">
        <v>0.85499999999999998</v>
      </c>
      <c r="O377" s="134">
        <v>1</v>
      </c>
      <c r="P377" s="134">
        <v>0.88</v>
      </c>
      <c r="Q377" s="134">
        <f>P377</f>
        <v>0.88</v>
      </c>
      <c r="R377" s="135">
        <v>95599912</v>
      </c>
      <c r="S377" s="157" t="s">
        <v>19</v>
      </c>
      <c r="T377" s="135">
        <v>3.75</v>
      </c>
      <c r="U377" s="136">
        <v>275.43059999999997</v>
      </c>
      <c r="V377" s="136">
        <f>U377*(1+P377)*T377*1.18+((U378+U379)*(1+P378))*1.18+L377*M377*$V$1</f>
        <v>3357.7907347999994</v>
      </c>
      <c r="W377" s="137">
        <f>U377*(1+Q377)*T377*1.18+((U378+U379)*(1+Q378))*1.18+L377*N377*$W$1</f>
        <v>3012.3021437999996</v>
      </c>
      <c r="Y377" s="124">
        <f>L377*M377*O377*$V$1</f>
        <v>790.4</v>
      </c>
      <c r="Z377" s="85">
        <f>V377-Y377</f>
        <v>2567.3907347999993</v>
      </c>
      <c r="AB377" s="85">
        <f>L377*N377*O377*$W$1</f>
        <v>482.22</v>
      </c>
      <c r="AC377" s="85">
        <f>W377-AB377</f>
        <v>2530.0821437999994</v>
      </c>
    </row>
    <row r="378" spans="1:29" s="119" customFormat="1">
      <c r="A378" s="139" t="s">
        <v>108</v>
      </c>
      <c r="B378" s="140" t="s">
        <v>2</v>
      </c>
      <c r="C378" s="140" t="s">
        <v>52</v>
      </c>
      <c r="D378" s="140" t="s">
        <v>53</v>
      </c>
      <c r="E378" s="140" t="s">
        <v>169</v>
      </c>
      <c r="F378" s="140" t="s">
        <v>36</v>
      </c>
      <c r="G378" s="140"/>
      <c r="H378" s="140" t="s">
        <v>14</v>
      </c>
      <c r="I378" s="145"/>
      <c r="J378" s="197" t="s">
        <v>89</v>
      </c>
      <c r="K378" s="3" t="s">
        <v>21</v>
      </c>
      <c r="L378" s="84"/>
      <c r="M378" s="84"/>
      <c r="N378" s="84"/>
      <c r="O378" s="84"/>
      <c r="P378" s="84">
        <v>0.85</v>
      </c>
      <c r="Q378" s="84">
        <v>0.6</v>
      </c>
      <c r="R378" s="82">
        <v>96879797</v>
      </c>
      <c r="S378" s="82">
        <v>19347462</v>
      </c>
      <c r="T378" s="82">
        <v>1</v>
      </c>
      <c r="U378" s="85">
        <v>80.14139999999999</v>
      </c>
      <c r="V378" s="85"/>
      <c r="W378" s="86"/>
      <c r="Y378" s="85"/>
      <c r="Z378" s="85"/>
      <c r="AB378" s="85"/>
      <c r="AC378" s="85"/>
    </row>
    <row r="379" spans="1:29" s="119" customFormat="1" ht="12" thickBot="1">
      <c r="A379" s="139" t="s">
        <v>108</v>
      </c>
      <c r="B379" s="140" t="s">
        <v>2</v>
      </c>
      <c r="C379" s="140" t="s">
        <v>52</v>
      </c>
      <c r="D379" s="140" t="s">
        <v>53</v>
      </c>
      <c r="E379" s="140" t="s">
        <v>169</v>
      </c>
      <c r="F379" s="140" t="s">
        <v>36</v>
      </c>
      <c r="G379" s="140"/>
      <c r="H379" s="140" t="s">
        <v>14</v>
      </c>
      <c r="I379" s="145"/>
      <c r="J379" s="198" t="s">
        <v>89</v>
      </c>
      <c r="K379" s="88" t="s">
        <v>22</v>
      </c>
      <c r="L379" s="89"/>
      <c r="M379" s="89"/>
      <c r="N379" s="89"/>
      <c r="O379" s="89"/>
      <c r="P379" s="89">
        <v>0.85</v>
      </c>
      <c r="Q379" s="89">
        <v>0.6</v>
      </c>
      <c r="R379" s="90">
        <v>94525114</v>
      </c>
      <c r="S379" s="156" t="s">
        <v>19</v>
      </c>
      <c r="T379" s="90">
        <v>1</v>
      </c>
      <c r="U379" s="91">
        <v>46.328400000000002</v>
      </c>
      <c r="V379" s="91"/>
      <c r="W379" s="92"/>
      <c r="Y379" s="85"/>
      <c r="Z379" s="85"/>
      <c r="AB379" s="85"/>
      <c r="AC379" s="85"/>
    </row>
    <row r="380" spans="1:29" s="119" customFormat="1" ht="12" thickBot="1">
      <c r="A380" s="139" t="s">
        <v>108</v>
      </c>
      <c r="B380" s="140" t="s">
        <v>2</v>
      </c>
      <c r="C380" s="140" t="s">
        <v>52</v>
      </c>
      <c r="D380" s="140" t="s">
        <v>53</v>
      </c>
      <c r="E380" s="140" t="s">
        <v>169</v>
      </c>
      <c r="F380" s="140" t="s">
        <v>36</v>
      </c>
      <c r="G380" s="140"/>
      <c r="H380" s="140" t="s">
        <v>14</v>
      </c>
      <c r="I380" s="145"/>
      <c r="J380" s="195" t="s">
        <v>90</v>
      </c>
      <c r="K380" s="94" t="s">
        <v>23</v>
      </c>
      <c r="L380" s="95">
        <v>0.3</v>
      </c>
      <c r="M380" s="95">
        <v>0.85499999999999998</v>
      </c>
      <c r="N380" s="95">
        <v>0.66499999999999992</v>
      </c>
      <c r="O380" s="95">
        <v>1</v>
      </c>
      <c r="P380" s="95">
        <v>0.85</v>
      </c>
      <c r="Q380" s="95">
        <v>0.6</v>
      </c>
      <c r="R380" s="96">
        <v>42390442</v>
      </c>
      <c r="S380" s="100">
        <v>19347467</v>
      </c>
      <c r="T380" s="97">
        <v>1</v>
      </c>
      <c r="U380" s="98">
        <v>171.36</v>
      </c>
      <c r="V380" s="98">
        <f>T380*(U380*(1+P380)*1.18)+L380*M380*$V$1</f>
        <v>907.59888000000001</v>
      </c>
      <c r="W380" s="81">
        <f>T380*(U380*(1+Q380)*1.18)+L380*N380*$W$1</f>
        <v>604.82267999999999</v>
      </c>
      <c r="Y380" s="124">
        <f t="shared" ref="Y380:Y385" si="122">L380*M380*O380*$V$1</f>
        <v>533.52</v>
      </c>
      <c r="Z380" s="85">
        <f t="shared" ref="Z380:Z385" si="123">V380-Y380</f>
        <v>374.07888000000003</v>
      </c>
      <c r="AB380" s="85">
        <f t="shared" ref="AB380:AB385" si="124">L380*N380*O380*$W$1</f>
        <v>281.29499999999996</v>
      </c>
      <c r="AC380" s="85">
        <f t="shared" ref="AC380:AC385" si="125">W380-AB380</f>
        <v>323.52768000000003</v>
      </c>
    </row>
    <row r="381" spans="1:29" s="119" customFormat="1" ht="12" thickBot="1">
      <c r="A381" s="139" t="s">
        <v>108</v>
      </c>
      <c r="B381" s="140" t="s">
        <v>2</v>
      </c>
      <c r="C381" s="140" t="s">
        <v>52</v>
      </c>
      <c r="D381" s="140" t="s">
        <v>53</v>
      </c>
      <c r="E381" s="140" t="s">
        <v>169</v>
      </c>
      <c r="F381" s="140" t="s">
        <v>36</v>
      </c>
      <c r="G381" s="140"/>
      <c r="H381" s="140" t="s">
        <v>14</v>
      </c>
      <c r="I381" s="145"/>
      <c r="J381" s="199" t="s">
        <v>91</v>
      </c>
      <c r="K381" s="94" t="s">
        <v>157</v>
      </c>
      <c r="L381" s="95">
        <v>0.3</v>
      </c>
      <c r="M381" s="95">
        <v>0.95</v>
      </c>
      <c r="N381" s="95">
        <v>0.95</v>
      </c>
      <c r="O381" s="95">
        <v>1</v>
      </c>
      <c r="P381" s="95">
        <v>0.85</v>
      </c>
      <c r="Q381" s="95">
        <v>0.6</v>
      </c>
      <c r="R381" s="100">
        <v>96554421</v>
      </c>
      <c r="S381" s="100">
        <v>19347483</v>
      </c>
      <c r="T381" s="100">
        <v>1</v>
      </c>
      <c r="U381" s="98">
        <v>165.11760000000001</v>
      </c>
      <c r="V381" s="98">
        <f>T381*(U381*(1+P381)*1.18)+L381*M381*$V$1</f>
        <v>953.25172079999993</v>
      </c>
      <c r="W381" s="81">
        <f>T381*(U381*(1+Q381)*1.18)+L381*N381*$W$1</f>
        <v>713.59202879999998</v>
      </c>
      <c r="Y381" s="124">
        <f t="shared" si="122"/>
        <v>592.79999999999995</v>
      </c>
      <c r="Z381" s="85">
        <f t="shared" si="123"/>
        <v>360.45172079999998</v>
      </c>
      <c r="AB381" s="85">
        <f t="shared" si="124"/>
        <v>401.84999999999997</v>
      </c>
      <c r="AC381" s="85">
        <f t="shared" si="125"/>
        <v>311.74202880000001</v>
      </c>
    </row>
    <row r="382" spans="1:29" s="119" customFormat="1" ht="12" thickBot="1">
      <c r="A382" s="139" t="s">
        <v>108</v>
      </c>
      <c r="B382" s="140" t="s">
        <v>2</v>
      </c>
      <c r="C382" s="140" t="s">
        <v>52</v>
      </c>
      <c r="D382" s="140" t="s">
        <v>53</v>
      </c>
      <c r="E382" s="140" t="s">
        <v>169</v>
      </c>
      <c r="F382" s="140" t="s">
        <v>36</v>
      </c>
      <c r="G382" s="140"/>
      <c r="H382" s="140" t="s">
        <v>14</v>
      </c>
      <c r="I382" s="145"/>
      <c r="J382" s="199" t="s">
        <v>158</v>
      </c>
      <c r="K382" s="94" t="s">
        <v>159</v>
      </c>
      <c r="L382" s="95">
        <v>0.4</v>
      </c>
      <c r="M382" s="95">
        <v>0.95</v>
      </c>
      <c r="N382" s="95">
        <v>0.95</v>
      </c>
      <c r="O382" s="95">
        <v>1</v>
      </c>
      <c r="P382" s="95">
        <v>0.85</v>
      </c>
      <c r="Q382" s="95">
        <v>0.6</v>
      </c>
      <c r="R382" s="100">
        <v>96130723</v>
      </c>
      <c r="S382" s="100">
        <v>19347363</v>
      </c>
      <c r="T382" s="100">
        <v>4</v>
      </c>
      <c r="U382" s="98">
        <v>72.42</v>
      </c>
      <c r="V382" s="98">
        <f>T382*(U382*(1+P382)*1.18)+L382*M382*$V$1</f>
        <v>1422.77144</v>
      </c>
      <c r="W382" s="81">
        <f>T382*(U382*(1+Q382)*1.18)+L382*N382*$W$1</f>
        <v>1082.7158399999998</v>
      </c>
      <c r="Y382" s="124">
        <f t="shared" si="122"/>
        <v>790.4</v>
      </c>
      <c r="Z382" s="85">
        <f t="shared" si="123"/>
        <v>632.37144000000001</v>
      </c>
      <c r="AB382" s="85">
        <f t="shared" si="124"/>
        <v>535.79999999999995</v>
      </c>
      <c r="AC382" s="85">
        <f t="shared" si="125"/>
        <v>546.91583999999989</v>
      </c>
    </row>
    <row r="383" spans="1:29" s="119" customFormat="1" ht="12" thickBot="1">
      <c r="A383" s="139" t="s">
        <v>108</v>
      </c>
      <c r="B383" s="140" t="s">
        <v>2</v>
      </c>
      <c r="C383" s="140" t="s">
        <v>52</v>
      </c>
      <c r="D383" s="140" t="s">
        <v>53</v>
      </c>
      <c r="E383" s="140" t="s">
        <v>169</v>
      </c>
      <c r="F383" s="140" t="s">
        <v>36</v>
      </c>
      <c r="G383" s="140"/>
      <c r="H383" s="140" t="s">
        <v>14</v>
      </c>
      <c r="I383" s="145"/>
      <c r="J383" s="195" t="s">
        <v>93</v>
      </c>
      <c r="K383" s="94" t="s">
        <v>24</v>
      </c>
      <c r="L383" s="95">
        <v>0.3</v>
      </c>
      <c r="M383" s="95">
        <v>0.95</v>
      </c>
      <c r="N383" s="95">
        <v>0.95</v>
      </c>
      <c r="O383" s="95">
        <v>1</v>
      </c>
      <c r="P383" s="95">
        <v>0.85</v>
      </c>
      <c r="Q383" s="95">
        <v>0.6</v>
      </c>
      <c r="R383" s="100">
        <v>96415010</v>
      </c>
      <c r="S383" s="152" t="s">
        <v>180</v>
      </c>
      <c r="T383" s="100">
        <v>1</v>
      </c>
      <c r="U383" s="98">
        <v>5466.2615999999998</v>
      </c>
      <c r="V383" s="98">
        <f>T383*(U383*(1+P383)*1.18)+L383*M383*$V$1</f>
        <v>12525.649072799999</v>
      </c>
      <c r="W383" s="81">
        <f>T383*(U383*(1+Q383)*1.18)+L383*N383*$W$1</f>
        <v>10722.1519008</v>
      </c>
      <c r="Y383" s="124">
        <f t="shared" si="122"/>
        <v>592.79999999999995</v>
      </c>
      <c r="Z383" s="85">
        <f t="shared" si="123"/>
        <v>11932.8490728</v>
      </c>
      <c r="AB383" s="85">
        <f t="shared" si="124"/>
        <v>401.84999999999997</v>
      </c>
      <c r="AC383" s="85">
        <f t="shared" si="125"/>
        <v>10320.301900799999</v>
      </c>
    </row>
    <row r="384" spans="1:29" s="119" customFormat="1" ht="12" thickBot="1">
      <c r="A384" s="139" t="s">
        <v>108</v>
      </c>
      <c r="B384" s="140" t="s">
        <v>2</v>
      </c>
      <c r="C384" s="140" t="s">
        <v>52</v>
      </c>
      <c r="D384" s="140" t="s">
        <v>53</v>
      </c>
      <c r="E384" s="140" t="s">
        <v>169</v>
      </c>
      <c r="F384" s="140" t="s">
        <v>36</v>
      </c>
      <c r="G384" s="140"/>
      <c r="H384" s="140" t="s">
        <v>14</v>
      </c>
      <c r="I384" s="145"/>
      <c r="J384" s="195" t="s">
        <v>94</v>
      </c>
      <c r="K384" s="94" t="s">
        <v>25</v>
      </c>
      <c r="L384" s="95">
        <v>1</v>
      </c>
      <c r="M384" s="95">
        <v>0.47499999999999998</v>
      </c>
      <c r="N384" s="95">
        <v>0.52249999999999996</v>
      </c>
      <c r="O384" s="95">
        <v>1</v>
      </c>
      <c r="P384" s="95">
        <v>0.85</v>
      </c>
      <c r="Q384" s="95">
        <v>0.6</v>
      </c>
      <c r="R384" s="100">
        <v>96405129</v>
      </c>
      <c r="S384" s="152" t="s">
        <v>180</v>
      </c>
      <c r="T384" s="100">
        <v>1</v>
      </c>
      <c r="U384" s="98">
        <v>2394.8069999999998</v>
      </c>
      <c r="V384" s="98">
        <f>T384*(U384*(1+P384)*1.18)+L384*M384*$V$1</f>
        <v>6215.8636809999989</v>
      </c>
      <c r="W384" s="81">
        <f>T384*(U384*(1+Q384)*1.18)+L384*N384*$W$1</f>
        <v>5258.1206160000002</v>
      </c>
      <c r="Y384" s="124">
        <f t="shared" si="122"/>
        <v>988</v>
      </c>
      <c r="Z384" s="85">
        <f t="shared" si="123"/>
        <v>5227.8636809999989</v>
      </c>
      <c r="AB384" s="85">
        <f t="shared" si="124"/>
        <v>736.72499999999991</v>
      </c>
      <c r="AC384" s="85">
        <f t="shared" si="125"/>
        <v>4521.3956159999998</v>
      </c>
    </row>
    <row r="385" spans="1:29" s="119" customFormat="1">
      <c r="A385" s="139" t="s">
        <v>108</v>
      </c>
      <c r="B385" s="140" t="s">
        <v>2</v>
      </c>
      <c r="C385" s="140" t="s">
        <v>52</v>
      </c>
      <c r="D385" s="140" t="s">
        <v>53</v>
      </c>
      <c r="E385" s="140" t="s">
        <v>169</v>
      </c>
      <c r="F385" s="140" t="s">
        <v>36</v>
      </c>
      <c r="G385" s="140"/>
      <c r="H385" s="140" t="s">
        <v>14</v>
      </c>
      <c r="I385" s="145"/>
      <c r="J385" s="192" t="s">
        <v>95</v>
      </c>
      <c r="K385" s="77" t="s">
        <v>25</v>
      </c>
      <c r="L385" s="78">
        <v>1.3</v>
      </c>
      <c r="M385" s="78">
        <v>0.85499999999999998</v>
      </c>
      <c r="N385" s="78">
        <v>0.71249999999999991</v>
      </c>
      <c r="O385" s="78">
        <v>1</v>
      </c>
      <c r="P385" s="78">
        <v>0.85</v>
      </c>
      <c r="Q385" s="78">
        <v>0.6</v>
      </c>
      <c r="R385" s="79">
        <v>96405129</v>
      </c>
      <c r="S385" s="153" t="s">
        <v>180</v>
      </c>
      <c r="T385" s="79">
        <v>1</v>
      </c>
      <c r="U385" s="80">
        <v>2394.8069999999998</v>
      </c>
      <c r="V385" s="80">
        <f>T385*(U385*(1+P385)*1.18)+T386*(U386*(1+P386)*1.18)+L385*M385*$V$1</f>
        <v>11753.1142662</v>
      </c>
      <c r="W385" s="102">
        <f>T385*(U385*(1+Q385)*1.18)+T386*(U386*(1+Q386)*1.18)+L385*N385*$W$1</f>
        <v>9471.3697031999982</v>
      </c>
      <c r="Y385" s="124">
        <f t="shared" si="122"/>
        <v>2311.92</v>
      </c>
      <c r="Z385" s="85">
        <f t="shared" si="123"/>
        <v>9441.1942662000001</v>
      </c>
      <c r="AB385" s="85">
        <f t="shared" si="124"/>
        <v>1306.0124999999998</v>
      </c>
      <c r="AC385" s="85">
        <f t="shared" si="125"/>
        <v>8165.3572031999984</v>
      </c>
    </row>
    <row r="386" spans="1:29" s="119" customFormat="1">
      <c r="A386" s="139" t="s">
        <v>108</v>
      </c>
      <c r="B386" s="140" t="s">
        <v>2</v>
      </c>
      <c r="C386" s="140" t="s">
        <v>52</v>
      </c>
      <c r="D386" s="140" t="s">
        <v>53</v>
      </c>
      <c r="E386" s="140" t="s">
        <v>169</v>
      </c>
      <c r="F386" s="140" t="s">
        <v>36</v>
      </c>
      <c r="G386" s="140"/>
      <c r="H386" s="140" t="s">
        <v>14</v>
      </c>
      <c r="I386" s="145"/>
      <c r="J386" s="193" t="s">
        <v>95</v>
      </c>
      <c r="K386" s="3" t="s">
        <v>26</v>
      </c>
      <c r="L386" s="84"/>
      <c r="M386" s="84"/>
      <c r="N386" s="84"/>
      <c r="O386" s="84"/>
      <c r="P386" s="84">
        <v>0.85</v>
      </c>
      <c r="Q386" s="84">
        <v>0.6</v>
      </c>
      <c r="R386" s="82">
        <v>96549782</v>
      </c>
      <c r="S386" s="82">
        <v>19347613</v>
      </c>
      <c r="T386" s="82">
        <v>2</v>
      </c>
      <c r="U386" s="85">
        <v>965.03219999999999</v>
      </c>
      <c r="V386" s="85"/>
      <c r="W386" s="86"/>
      <c r="Y386" s="85"/>
      <c r="Z386" s="85"/>
      <c r="AB386" s="85"/>
      <c r="AC386" s="85"/>
    </row>
    <row r="387" spans="1:29" s="119" customFormat="1" ht="12" thickBot="1">
      <c r="A387" s="139" t="s">
        <v>108</v>
      </c>
      <c r="B387" s="140" t="s">
        <v>2</v>
      </c>
      <c r="C387" s="140" t="s">
        <v>52</v>
      </c>
      <c r="D387" s="140" t="s">
        <v>53</v>
      </c>
      <c r="E387" s="140" t="s">
        <v>169</v>
      </c>
      <c r="F387" s="140" t="s">
        <v>36</v>
      </c>
      <c r="G387" s="140"/>
      <c r="H387" s="140" t="s">
        <v>14</v>
      </c>
      <c r="I387" s="145"/>
      <c r="J387" s="194" t="s">
        <v>95</v>
      </c>
      <c r="K387" s="88" t="s">
        <v>27</v>
      </c>
      <c r="L387" s="89"/>
      <c r="M387" s="89"/>
      <c r="N387" s="89"/>
      <c r="O387" s="89"/>
      <c r="P387" s="89">
        <v>0.85</v>
      </c>
      <c r="Q387" s="89">
        <v>0.6</v>
      </c>
      <c r="R387" s="90"/>
      <c r="S387" s="90"/>
      <c r="T387" s="90"/>
      <c r="U387" s="91"/>
      <c r="V387" s="91"/>
      <c r="W387" s="92"/>
      <c r="Y387" s="85"/>
      <c r="Z387" s="85"/>
      <c r="AB387" s="85"/>
      <c r="AC387" s="85"/>
    </row>
    <row r="388" spans="1:29" s="119" customFormat="1" ht="12" thickBot="1">
      <c r="A388" s="139" t="s">
        <v>108</v>
      </c>
      <c r="B388" s="140" t="s">
        <v>2</v>
      </c>
      <c r="C388" s="140" t="s">
        <v>52</v>
      </c>
      <c r="D388" s="140" t="s">
        <v>53</v>
      </c>
      <c r="E388" s="140" t="s">
        <v>169</v>
      </c>
      <c r="F388" s="140" t="s">
        <v>36</v>
      </c>
      <c r="G388" s="140"/>
      <c r="H388" s="140" t="s">
        <v>14</v>
      </c>
      <c r="I388" s="145"/>
      <c r="J388" s="195" t="s">
        <v>96</v>
      </c>
      <c r="K388" s="94" t="s">
        <v>28</v>
      </c>
      <c r="L388" s="95">
        <v>0.89999999999999991</v>
      </c>
      <c r="M388" s="95">
        <v>0.57950000000000002</v>
      </c>
      <c r="N388" s="95">
        <v>0.61749999999999994</v>
      </c>
      <c r="O388" s="95">
        <v>1</v>
      </c>
      <c r="P388" s="95">
        <v>0.85</v>
      </c>
      <c r="Q388" s="95">
        <v>0.6</v>
      </c>
      <c r="R388" s="100">
        <v>96800089</v>
      </c>
      <c r="S388" s="152" t="s">
        <v>180</v>
      </c>
      <c r="T388" s="100">
        <v>1</v>
      </c>
      <c r="U388" s="98">
        <v>2119.6722</v>
      </c>
      <c r="V388" s="98">
        <f>T388*(U388*(1+P388)*1.18)+L388*M388*$V$1</f>
        <v>5712.0684125999996</v>
      </c>
      <c r="W388" s="81">
        <f>T388*(U388*(1+Q388)*1.18)+L388*N388*$W$1</f>
        <v>4785.5486136</v>
      </c>
      <c r="Y388" s="124">
        <f t="shared" ref="Y388:Y389" si="126">L388*M388*O388*$V$1</f>
        <v>1084.8239999999998</v>
      </c>
      <c r="Z388" s="85">
        <f t="shared" ref="Z388:Z389" si="127">V388-Y388</f>
        <v>4627.2444126</v>
      </c>
      <c r="AB388" s="85">
        <f t="shared" ref="AB388:AB389" si="128">L388*N388*O388*$W$1</f>
        <v>783.60749999999985</v>
      </c>
      <c r="AC388" s="85">
        <f t="shared" ref="AC388:AC389" si="129">W388-AB388</f>
        <v>4001.9411135999999</v>
      </c>
    </row>
    <row r="389" spans="1:29" s="119" customFormat="1">
      <c r="A389" s="139" t="s">
        <v>108</v>
      </c>
      <c r="B389" s="140" t="s">
        <v>2</v>
      </c>
      <c r="C389" s="140" t="s">
        <v>52</v>
      </c>
      <c r="D389" s="140" t="s">
        <v>53</v>
      </c>
      <c r="E389" s="140" t="s">
        <v>169</v>
      </c>
      <c r="F389" s="140" t="s">
        <v>36</v>
      </c>
      <c r="G389" s="140"/>
      <c r="H389" s="140" t="s">
        <v>14</v>
      </c>
      <c r="I389" s="145"/>
      <c r="J389" s="192" t="s">
        <v>97</v>
      </c>
      <c r="K389" s="77" t="s">
        <v>28</v>
      </c>
      <c r="L389" s="78">
        <v>1.2</v>
      </c>
      <c r="M389" s="78">
        <v>0.8929999999999999</v>
      </c>
      <c r="N389" s="78">
        <v>0.76</v>
      </c>
      <c r="O389" s="78">
        <v>1</v>
      </c>
      <c r="P389" s="78">
        <v>0.85</v>
      </c>
      <c r="Q389" s="78">
        <v>0.6</v>
      </c>
      <c r="R389" s="79">
        <v>96800089</v>
      </c>
      <c r="S389" s="153" t="s">
        <v>180</v>
      </c>
      <c r="T389" s="79">
        <v>1</v>
      </c>
      <c r="U389" s="80">
        <v>2119.6722</v>
      </c>
      <c r="V389" s="80">
        <f>T389*(U389*(1+P389)*1.18)+T390*(U390*(1+P390)*1.18)+L389*M389*$V$1</f>
        <v>10130.4759426</v>
      </c>
      <c r="W389" s="102">
        <f>T389*(U389*(1+Q389)*1.18)+T390*(U390*(1+Q390)*1.18)+L389*N389*$W$1</f>
        <v>8119.6911935999997</v>
      </c>
      <c r="Y389" s="124">
        <f t="shared" si="126"/>
        <v>2228.9279999999999</v>
      </c>
      <c r="Z389" s="85">
        <f t="shared" si="127"/>
        <v>7901.5479426000002</v>
      </c>
      <c r="AB389" s="85">
        <f t="shared" si="128"/>
        <v>1285.9199999999998</v>
      </c>
      <c r="AC389" s="85">
        <f t="shared" si="129"/>
        <v>6833.7711935999996</v>
      </c>
    </row>
    <row r="390" spans="1:29" s="119" customFormat="1">
      <c r="A390" s="139" t="s">
        <v>108</v>
      </c>
      <c r="B390" s="140" t="s">
        <v>2</v>
      </c>
      <c r="C390" s="140" t="s">
        <v>52</v>
      </c>
      <c r="D390" s="140" t="s">
        <v>53</v>
      </c>
      <c r="E390" s="140" t="s">
        <v>169</v>
      </c>
      <c r="F390" s="140" t="s">
        <v>36</v>
      </c>
      <c r="G390" s="140"/>
      <c r="H390" s="140" t="s">
        <v>14</v>
      </c>
      <c r="I390" s="145"/>
      <c r="J390" s="193" t="s">
        <v>97</v>
      </c>
      <c r="K390" s="3" t="s">
        <v>29</v>
      </c>
      <c r="L390" s="84"/>
      <c r="M390" s="84"/>
      <c r="N390" s="84"/>
      <c r="O390" s="84"/>
      <c r="P390" s="84">
        <v>0.85</v>
      </c>
      <c r="Q390" s="84">
        <v>0.6</v>
      </c>
      <c r="R390" s="82">
        <v>96549630</v>
      </c>
      <c r="S390" s="82">
        <v>19347612</v>
      </c>
      <c r="T390" s="82">
        <v>2</v>
      </c>
      <c r="U390" s="85">
        <v>749.95500000000004</v>
      </c>
      <c r="V390" s="85"/>
      <c r="W390" s="86"/>
      <c r="Y390" s="85"/>
      <c r="Z390" s="85"/>
      <c r="AB390" s="85"/>
      <c r="AC390" s="85"/>
    </row>
    <row r="391" spans="1:29" s="119" customFormat="1" ht="12" thickBot="1">
      <c r="A391" s="139" t="s">
        <v>108</v>
      </c>
      <c r="B391" s="140" t="s">
        <v>2</v>
      </c>
      <c r="C391" s="140" t="s">
        <v>52</v>
      </c>
      <c r="D391" s="140" t="s">
        <v>53</v>
      </c>
      <c r="E391" s="140" t="s">
        <v>169</v>
      </c>
      <c r="F391" s="140" t="s">
        <v>36</v>
      </c>
      <c r="G391" s="140"/>
      <c r="H391" s="140" t="s">
        <v>14</v>
      </c>
      <c r="I391" s="145"/>
      <c r="J391" s="194" t="s">
        <v>97</v>
      </c>
      <c r="K391" s="88" t="s">
        <v>31</v>
      </c>
      <c r="L391" s="89"/>
      <c r="M391" s="89"/>
      <c r="N391" s="89"/>
      <c r="O391" s="89"/>
      <c r="P391" s="89">
        <v>0.85</v>
      </c>
      <c r="Q391" s="89">
        <v>0.6</v>
      </c>
      <c r="R391" s="90"/>
      <c r="S391" s="90"/>
      <c r="T391" s="90"/>
      <c r="U391" s="91"/>
      <c r="V391" s="91"/>
      <c r="W391" s="92"/>
      <c r="Y391" s="85"/>
      <c r="Z391" s="85"/>
      <c r="AB391" s="85"/>
      <c r="AC391" s="85"/>
    </row>
    <row r="392" spans="1:29" s="119" customFormat="1">
      <c r="A392" s="139" t="s">
        <v>108</v>
      </c>
      <c r="B392" s="140" t="s">
        <v>2</v>
      </c>
      <c r="C392" s="140" t="s">
        <v>52</v>
      </c>
      <c r="D392" s="140" t="s">
        <v>53</v>
      </c>
      <c r="E392" s="140" t="s">
        <v>169</v>
      </c>
      <c r="F392" s="140" t="s">
        <v>36</v>
      </c>
      <c r="G392" s="140"/>
      <c r="H392" s="140" t="s">
        <v>14</v>
      </c>
      <c r="I392" s="145"/>
      <c r="J392" s="192" t="s">
        <v>98</v>
      </c>
      <c r="K392" s="77" t="s">
        <v>160</v>
      </c>
      <c r="L392" s="78">
        <v>1</v>
      </c>
      <c r="M392" s="78">
        <v>1.2825</v>
      </c>
      <c r="N392" s="78">
        <v>1.0449999999999999</v>
      </c>
      <c r="O392" s="78">
        <v>1</v>
      </c>
      <c r="P392" s="78">
        <v>0.85</v>
      </c>
      <c r="Q392" s="78">
        <v>0.6</v>
      </c>
      <c r="R392" s="79">
        <v>96407820</v>
      </c>
      <c r="S392" s="79">
        <v>19347946</v>
      </c>
      <c r="T392" s="79">
        <v>1</v>
      </c>
      <c r="U392" s="80">
        <v>1402.9692</v>
      </c>
      <c r="V392" s="80">
        <f>T392*(U392*(1+P392)*1.18)+L392*M392*$V$1</f>
        <v>5730.2817636</v>
      </c>
      <c r="W392" s="102">
        <f>T392*(U392*(1+Q392)*1.18)+L392*N392*$W$1</f>
        <v>4122.2558496000001</v>
      </c>
      <c r="Y392" s="124">
        <f>L392*M392*O392*$V$1</f>
        <v>2667.6</v>
      </c>
      <c r="Z392" s="85">
        <f>V392-Y392</f>
        <v>3062.6817636000001</v>
      </c>
      <c r="AB392" s="85">
        <f>L392*N392*O392*$W$1</f>
        <v>1473.4499999999998</v>
      </c>
      <c r="AC392" s="85">
        <f>W392-AB392</f>
        <v>2648.8058496000003</v>
      </c>
    </row>
    <row r="393" spans="1:29" s="119" customFormat="1" ht="12" thickBot="1">
      <c r="A393" s="139" t="s">
        <v>108</v>
      </c>
      <c r="B393" s="140" t="s">
        <v>2</v>
      </c>
      <c r="C393" s="140" t="s">
        <v>52</v>
      </c>
      <c r="D393" s="140" t="s">
        <v>53</v>
      </c>
      <c r="E393" s="140" t="s">
        <v>169</v>
      </c>
      <c r="F393" s="140" t="s">
        <v>36</v>
      </c>
      <c r="G393" s="140"/>
      <c r="H393" s="140" t="s">
        <v>14</v>
      </c>
      <c r="I393" s="145"/>
      <c r="J393" s="194" t="s">
        <v>98</v>
      </c>
      <c r="K393" s="88" t="s">
        <v>161</v>
      </c>
      <c r="L393" s="89"/>
      <c r="M393" s="89"/>
      <c r="N393" s="89"/>
      <c r="O393" s="89"/>
      <c r="P393" s="89">
        <v>0.85</v>
      </c>
      <c r="Q393" s="89">
        <v>0.6</v>
      </c>
      <c r="R393" s="90">
        <v>96407819</v>
      </c>
      <c r="S393" s="90">
        <v>19347945</v>
      </c>
      <c r="T393" s="90">
        <v>1</v>
      </c>
      <c r="U393" s="91">
        <v>1402.9692</v>
      </c>
      <c r="V393" s="91"/>
      <c r="W393" s="92"/>
      <c r="Y393" s="85"/>
      <c r="Z393" s="85"/>
      <c r="AB393" s="85"/>
      <c r="AC393" s="85"/>
    </row>
    <row r="394" spans="1:29" s="119" customFormat="1">
      <c r="A394" s="139" t="s">
        <v>108</v>
      </c>
      <c r="B394" s="140" t="s">
        <v>2</v>
      </c>
      <c r="C394" s="140" t="s">
        <v>52</v>
      </c>
      <c r="D394" s="140" t="s">
        <v>53</v>
      </c>
      <c r="E394" s="140" t="s">
        <v>169</v>
      </c>
      <c r="F394" s="140" t="s">
        <v>36</v>
      </c>
      <c r="G394" s="140"/>
      <c r="H394" s="140" t="s">
        <v>14</v>
      </c>
      <c r="I394" s="145"/>
      <c r="J394" s="192" t="s">
        <v>32</v>
      </c>
      <c r="K394" s="77" t="s">
        <v>162</v>
      </c>
      <c r="L394" s="78">
        <v>1</v>
      </c>
      <c r="M394" s="78">
        <v>1.2825</v>
      </c>
      <c r="N394" s="78">
        <v>1.0449999999999999</v>
      </c>
      <c r="O394" s="78">
        <v>1</v>
      </c>
      <c r="P394" s="78">
        <v>0.85</v>
      </c>
      <c r="Q394" s="78">
        <v>0.6</v>
      </c>
      <c r="R394" s="79" t="s">
        <v>189</v>
      </c>
      <c r="S394" s="79" t="s">
        <v>238</v>
      </c>
      <c r="T394" s="79">
        <v>1</v>
      </c>
      <c r="U394" s="105">
        <v>1402.9692</v>
      </c>
      <c r="V394" s="80">
        <f>T394*(U394*(1+P394)*1.18)+L394*M394*$V$1+T395*(U395*(1+P395)*1.18)</f>
        <v>7795.0858482000003</v>
      </c>
      <c r="W394" s="102">
        <f>T394*(U394*(1+Q394)*1.18)+L394*N394*$V$1+T395*(U395*(1+Q395)*1.18)</f>
        <v>6608.1823551999996</v>
      </c>
      <c r="X394" s="119">
        <v>19347946</v>
      </c>
      <c r="Y394" s="124">
        <f>L394*M394*O394*$V$1</f>
        <v>2667.6</v>
      </c>
      <c r="Z394" s="85">
        <f>V394-Y394</f>
        <v>5127.4858482</v>
      </c>
      <c r="AB394" s="85">
        <f>L394*N394*O394*$W$1</f>
        <v>1473.4499999999998</v>
      </c>
      <c r="AC394" s="85">
        <f>W394-AB394</f>
        <v>5134.7323551999998</v>
      </c>
    </row>
    <row r="395" spans="1:29" s="119" customFormat="1">
      <c r="A395" s="139" t="s">
        <v>108</v>
      </c>
      <c r="B395" s="140" t="s">
        <v>2</v>
      </c>
      <c r="C395" s="140" t="s">
        <v>52</v>
      </c>
      <c r="D395" s="140" t="s">
        <v>53</v>
      </c>
      <c r="E395" s="140" t="s">
        <v>169</v>
      </c>
      <c r="F395" s="140" t="s">
        <v>36</v>
      </c>
      <c r="G395" s="140"/>
      <c r="H395" s="140" t="s">
        <v>14</v>
      </c>
      <c r="I395" s="145"/>
      <c r="J395" s="193" t="s">
        <v>32</v>
      </c>
      <c r="K395" s="3" t="s">
        <v>163</v>
      </c>
      <c r="L395" s="84"/>
      <c r="M395" s="84"/>
      <c r="N395" s="84"/>
      <c r="O395" s="84"/>
      <c r="P395" s="84">
        <v>0.85</v>
      </c>
      <c r="Q395" s="84">
        <v>0.6</v>
      </c>
      <c r="R395" s="82">
        <v>96549921</v>
      </c>
      <c r="S395" s="158" t="s">
        <v>19</v>
      </c>
      <c r="T395" s="82">
        <v>1</v>
      </c>
      <c r="U395" s="85">
        <v>945.85619999999994</v>
      </c>
      <c r="V395" s="85"/>
      <c r="W395" s="86"/>
      <c r="Y395" s="85"/>
      <c r="Z395" s="85"/>
      <c r="AB395" s="85"/>
      <c r="AC395" s="85"/>
    </row>
    <row r="396" spans="1:29" s="119" customFormat="1" ht="12" thickBot="1">
      <c r="A396" s="139" t="s">
        <v>108</v>
      </c>
      <c r="B396" s="140" t="s">
        <v>2</v>
      </c>
      <c r="C396" s="140" t="s">
        <v>52</v>
      </c>
      <c r="D396" s="140" t="s">
        <v>53</v>
      </c>
      <c r="E396" s="140" t="s">
        <v>169</v>
      </c>
      <c r="F396" s="140" t="s">
        <v>36</v>
      </c>
      <c r="G396" s="140"/>
      <c r="H396" s="140" t="s">
        <v>14</v>
      </c>
      <c r="I396" s="145"/>
      <c r="J396" s="194" t="s">
        <v>32</v>
      </c>
      <c r="K396" s="88" t="s">
        <v>164</v>
      </c>
      <c r="L396" s="89"/>
      <c r="M396" s="89"/>
      <c r="N396" s="89"/>
      <c r="O396" s="89"/>
      <c r="P396" s="89">
        <v>0.85</v>
      </c>
      <c r="Q396" s="89">
        <v>0.6</v>
      </c>
      <c r="R396" s="90">
        <v>96549921</v>
      </c>
      <c r="S396" s="156" t="s">
        <v>19</v>
      </c>
      <c r="T396" s="90">
        <v>1</v>
      </c>
      <c r="U396" s="91">
        <v>945.85619999999994</v>
      </c>
      <c r="V396" s="91"/>
      <c r="W396" s="92"/>
      <c r="Y396" s="85"/>
      <c r="Z396" s="85"/>
      <c r="AB396" s="85"/>
      <c r="AC396" s="85"/>
    </row>
    <row r="397" spans="1:29" s="119" customFormat="1">
      <c r="A397" s="139" t="s">
        <v>108</v>
      </c>
      <c r="B397" s="140" t="s">
        <v>2</v>
      </c>
      <c r="C397" s="140" t="s">
        <v>52</v>
      </c>
      <c r="D397" s="140" t="s">
        <v>53</v>
      </c>
      <c r="E397" s="140" t="s">
        <v>169</v>
      </c>
      <c r="F397" s="140" t="s">
        <v>36</v>
      </c>
      <c r="G397" s="140"/>
      <c r="H397" s="140" t="s">
        <v>14</v>
      </c>
      <c r="I397" s="145"/>
      <c r="J397" s="192" t="s">
        <v>99</v>
      </c>
      <c r="K397" s="77" t="s">
        <v>165</v>
      </c>
      <c r="L397" s="78">
        <v>0.60000000000000009</v>
      </c>
      <c r="M397" s="78">
        <v>0.95</v>
      </c>
      <c r="N397" s="78">
        <v>0.95</v>
      </c>
      <c r="O397" s="78">
        <v>1</v>
      </c>
      <c r="P397" s="78">
        <v>0.85</v>
      </c>
      <c r="Q397" s="78">
        <v>0.6</v>
      </c>
      <c r="R397" s="79">
        <v>96407822</v>
      </c>
      <c r="S397" s="79">
        <v>19347948</v>
      </c>
      <c r="T397" s="79">
        <v>1</v>
      </c>
      <c r="U397" s="80">
        <v>1323.3888000000002</v>
      </c>
      <c r="V397" s="80">
        <f>T397*(U397*(1+P397)*1.18)+L397*M397*$V$1</f>
        <v>4074.5577504000003</v>
      </c>
      <c r="W397" s="102">
        <f>T397*(U397*(1+Q397)*1.18)+L397*N397*$W$1</f>
        <v>3302.2580544000002</v>
      </c>
      <c r="Y397" s="124">
        <f>L397*M397*O397*$V$1</f>
        <v>1185.6000000000001</v>
      </c>
      <c r="Z397" s="85">
        <f>V397-Y397</f>
        <v>2888.9577503999999</v>
      </c>
      <c r="AB397" s="85">
        <f>L397*N397*O397*$W$1</f>
        <v>803.7</v>
      </c>
      <c r="AC397" s="85">
        <f>W397-AB397</f>
        <v>2498.5580544000004</v>
      </c>
    </row>
    <row r="398" spans="1:29" s="119" customFormat="1" ht="12" thickBot="1">
      <c r="A398" s="139" t="s">
        <v>108</v>
      </c>
      <c r="B398" s="140" t="s">
        <v>2</v>
      </c>
      <c r="C398" s="140" t="s">
        <v>52</v>
      </c>
      <c r="D398" s="140" t="s">
        <v>53</v>
      </c>
      <c r="E398" s="140" t="s">
        <v>169</v>
      </c>
      <c r="F398" s="140" t="s">
        <v>36</v>
      </c>
      <c r="G398" s="140"/>
      <c r="H398" s="140" t="s">
        <v>14</v>
      </c>
      <c r="I398" s="145"/>
      <c r="J398" s="194" t="s">
        <v>99</v>
      </c>
      <c r="K398" s="88" t="s">
        <v>166</v>
      </c>
      <c r="L398" s="89"/>
      <c r="M398" s="89"/>
      <c r="N398" s="89"/>
      <c r="O398" s="89"/>
      <c r="P398" s="89">
        <v>0.85</v>
      </c>
      <c r="Q398" s="89">
        <v>0.6</v>
      </c>
      <c r="R398" s="90">
        <v>96407821</v>
      </c>
      <c r="S398" s="90">
        <v>19347947</v>
      </c>
      <c r="T398" s="90">
        <v>1</v>
      </c>
      <c r="U398" s="91">
        <v>1323.3888000000002</v>
      </c>
      <c r="V398" s="91"/>
      <c r="W398" s="92"/>
      <c r="Y398" s="85"/>
      <c r="Z398" s="85"/>
      <c r="AB398" s="85"/>
      <c r="AC398" s="85"/>
    </row>
    <row r="399" spans="1:29" s="119" customFormat="1">
      <c r="A399" s="139" t="s">
        <v>108</v>
      </c>
      <c r="B399" s="140" t="s">
        <v>2</v>
      </c>
      <c r="C399" s="140" t="s">
        <v>52</v>
      </c>
      <c r="D399" s="140" t="s">
        <v>53</v>
      </c>
      <c r="E399" s="140" t="s">
        <v>169</v>
      </c>
      <c r="F399" s="140" t="s">
        <v>36</v>
      </c>
      <c r="G399" s="140"/>
      <c r="H399" s="140" t="s">
        <v>14</v>
      </c>
      <c r="I399" s="145"/>
      <c r="J399" s="192" t="s">
        <v>92</v>
      </c>
      <c r="K399" s="77" t="s">
        <v>167</v>
      </c>
      <c r="L399" s="78">
        <v>2</v>
      </c>
      <c r="M399" s="78">
        <v>1.4249999999999998</v>
      </c>
      <c r="N399" s="78">
        <v>1.8049999999999999</v>
      </c>
      <c r="O399" s="78">
        <v>1</v>
      </c>
      <c r="P399" s="78">
        <v>0.85</v>
      </c>
      <c r="Q399" s="78">
        <v>0.6</v>
      </c>
      <c r="R399" s="79" t="s">
        <v>180</v>
      </c>
      <c r="S399" s="79">
        <v>19347459</v>
      </c>
      <c r="T399" s="79">
        <v>1</v>
      </c>
      <c r="U399" s="105">
        <v>1636.8858</v>
      </c>
      <c r="V399" s="80">
        <f>T399*(U399*(1+P399)*1.18)+L399*M399*$V$1</f>
        <v>9501.3217013999983</v>
      </c>
      <c r="W399" s="102">
        <f>T399*(U399*(1+Q399)*1.18)+L399*N399*$W$1</f>
        <v>8180.5403903999995</v>
      </c>
      <c r="Y399" s="124">
        <f>L399*M399*O399*$V$1</f>
        <v>5927.9999999999991</v>
      </c>
      <c r="Z399" s="85">
        <f>V399-Y399</f>
        <v>3573.3217013999993</v>
      </c>
      <c r="AB399" s="85">
        <f>L399*N399*O399*$W$1</f>
        <v>5090.0999999999995</v>
      </c>
      <c r="AC399" s="85">
        <f>W399-AB399</f>
        <v>3090.4403904000001</v>
      </c>
    </row>
    <row r="400" spans="1:29" s="119" customFormat="1">
      <c r="A400" s="139" t="s">
        <v>108</v>
      </c>
      <c r="B400" s="140" t="s">
        <v>2</v>
      </c>
      <c r="C400" s="140" t="s">
        <v>52</v>
      </c>
      <c r="D400" s="140" t="s">
        <v>53</v>
      </c>
      <c r="E400" s="140" t="s">
        <v>169</v>
      </c>
      <c r="F400" s="140" t="s">
        <v>36</v>
      </c>
      <c r="G400" s="140"/>
      <c r="H400" s="140" t="s">
        <v>14</v>
      </c>
      <c r="I400" s="145"/>
      <c r="J400" s="193" t="s">
        <v>92</v>
      </c>
      <c r="K400" s="3" t="s">
        <v>179</v>
      </c>
      <c r="L400" s="84"/>
      <c r="M400" s="84"/>
      <c r="N400" s="84"/>
      <c r="O400" s="84"/>
      <c r="P400" s="84"/>
      <c r="Q400" s="84"/>
      <c r="R400" s="82">
        <v>25183772</v>
      </c>
      <c r="S400" s="150" t="s">
        <v>180</v>
      </c>
      <c r="T400" s="82"/>
      <c r="U400" s="85">
        <v>2514.096</v>
      </c>
      <c r="V400" s="124"/>
      <c r="W400" s="127"/>
      <c r="Y400" s="85"/>
      <c r="Z400" s="85"/>
      <c r="AB400" s="85"/>
      <c r="AC400" s="85"/>
    </row>
    <row r="401" spans="1:29" s="119" customFormat="1">
      <c r="A401" s="139" t="s">
        <v>108</v>
      </c>
      <c r="B401" s="140" t="s">
        <v>2</v>
      </c>
      <c r="C401" s="140" t="s">
        <v>52</v>
      </c>
      <c r="D401" s="140" t="s">
        <v>53</v>
      </c>
      <c r="E401" s="140" t="s">
        <v>169</v>
      </c>
      <c r="F401" s="140" t="s">
        <v>36</v>
      </c>
      <c r="G401" s="140"/>
      <c r="H401" s="140" t="s">
        <v>14</v>
      </c>
      <c r="I401" s="145"/>
      <c r="J401" s="193" t="s">
        <v>92</v>
      </c>
      <c r="K401" s="3" t="s">
        <v>178</v>
      </c>
      <c r="L401" s="84"/>
      <c r="M401" s="84"/>
      <c r="N401" s="84"/>
      <c r="O401" s="84"/>
      <c r="P401" s="84"/>
      <c r="Q401" s="84"/>
      <c r="R401" s="82">
        <v>25191263</v>
      </c>
      <c r="S401" s="150" t="s">
        <v>180</v>
      </c>
      <c r="T401" s="82"/>
      <c r="U401" s="85">
        <v>693.14099999999996</v>
      </c>
      <c r="V401" s="124"/>
      <c r="W401" s="127"/>
      <c r="Y401" s="85"/>
      <c r="Z401" s="85"/>
      <c r="AB401" s="85"/>
      <c r="AC401" s="85"/>
    </row>
    <row r="402" spans="1:29" s="119" customFormat="1" ht="12" thickBot="1">
      <c r="A402" s="139" t="s">
        <v>108</v>
      </c>
      <c r="B402" s="140" t="s">
        <v>2</v>
      </c>
      <c r="C402" s="140" t="s">
        <v>52</v>
      </c>
      <c r="D402" s="140" t="s">
        <v>53</v>
      </c>
      <c r="E402" s="140" t="s">
        <v>169</v>
      </c>
      <c r="F402" s="140" t="s">
        <v>36</v>
      </c>
      <c r="G402" s="140"/>
      <c r="H402" s="140" t="s">
        <v>14</v>
      </c>
      <c r="I402" s="145"/>
      <c r="J402" s="194" t="s">
        <v>92</v>
      </c>
      <c r="K402" s="88" t="s">
        <v>181</v>
      </c>
      <c r="L402" s="89"/>
      <c r="M402" s="89"/>
      <c r="N402" s="89"/>
      <c r="O402" s="89"/>
      <c r="P402" s="89"/>
      <c r="Q402" s="89"/>
      <c r="R402" s="90">
        <v>96814098</v>
      </c>
      <c r="S402" s="90">
        <v>19347445</v>
      </c>
      <c r="T402" s="90"/>
      <c r="U402" s="91">
        <v>680.72760000000005</v>
      </c>
      <c r="V402" s="128"/>
      <c r="W402" s="129"/>
      <c r="Y402" s="85"/>
      <c r="Z402" s="85"/>
      <c r="AB402" s="85"/>
      <c r="AC402" s="85"/>
    </row>
    <row r="403" spans="1:29" s="119" customFormat="1">
      <c r="A403" s="209" t="s">
        <v>108</v>
      </c>
      <c r="B403" s="181" t="s">
        <v>2</v>
      </c>
      <c r="C403" s="181" t="s">
        <v>52</v>
      </c>
      <c r="D403" s="181" t="s">
        <v>53</v>
      </c>
      <c r="E403" s="181" t="s">
        <v>170</v>
      </c>
      <c r="F403" s="181" t="s">
        <v>36</v>
      </c>
      <c r="G403" s="181"/>
      <c r="H403" s="181" t="s">
        <v>14</v>
      </c>
      <c r="I403" s="210"/>
      <c r="J403" s="196" t="s">
        <v>89</v>
      </c>
      <c r="K403" s="133" t="s">
        <v>20</v>
      </c>
      <c r="L403" s="134">
        <v>0.4</v>
      </c>
      <c r="M403" s="134">
        <v>0.95</v>
      </c>
      <c r="N403" s="134">
        <v>0.85499999999999998</v>
      </c>
      <c r="O403" s="134">
        <v>1</v>
      </c>
      <c r="P403" s="134">
        <v>0.88</v>
      </c>
      <c r="Q403" s="134">
        <f>P403</f>
        <v>0.88</v>
      </c>
      <c r="R403" s="135">
        <v>95599912</v>
      </c>
      <c r="S403" s="157" t="s">
        <v>19</v>
      </c>
      <c r="T403" s="135">
        <v>3.75</v>
      </c>
      <c r="U403" s="136">
        <v>275.43059999999997</v>
      </c>
      <c r="V403" s="136">
        <f>U403*(1+P403)*T403*1.18+((U404+U405)*(1+P404))*1.18+L403*M403*$V$1</f>
        <v>3357.7907347999994</v>
      </c>
      <c r="W403" s="137">
        <f>U403*(1+Q403)*T403*1.18+((U404+U405)*(1+Q404))*1.18+L403*N403*$W$1</f>
        <v>3012.3021437999996</v>
      </c>
      <c r="Y403" s="124">
        <f>L403*M403*O403*$V$1</f>
        <v>790.4</v>
      </c>
      <c r="Z403" s="85">
        <f>V403-Y403</f>
        <v>2567.3907347999993</v>
      </c>
      <c r="AB403" s="85">
        <f>L403*N403*O403*$W$1</f>
        <v>482.22</v>
      </c>
      <c r="AC403" s="85">
        <f>W403-AB403</f>
        <v>2530.0821437999994</v>
      </c>
    </row>
    <row r="404" spans="1:29" s="119" customFormat="1">
      <c r="A404" s="139" t="s">
        <v>108</v>
      </c>
      <c r="B404" s="140" t="s">
        <v>2</v>
      </c>
      <c r="C404" s="140" t="s">
        <v>52</v>
      </c>
      <c r="D404" s="140" t="s">
        <v>53</v>
      </c>
      <c r="E404" s="140" t="s">
        <v>170</v>
      </c>
      <c r="F404" s="140" t="s">
        <v>36</v>
      </c>
      <c r="G404" s="140"/>
      <c r="H404" s="140" t="s">
        <v>14</v>
      </c>
      <c r="I404" s="145"/>
      <c r="J404" s="197" t="s">
        <v>89</v>
      </c>
      <c r="K404" s="3" t="s">
        <v>21</v>
      </c>
      <c r="L404" s="84"/>
      <c r="M404" s="84"/>
      <c r="N404" s="84"/>
      <c r="O404" s="84"/>
      <c r="P404" s="84">
        <v>0.85</v>
      </c>
      <c r="Q404" s="84">
        <v>0.6</v>
      </c>
      <c r="R404" s="82">
        <v>96879797</v>
      </c>
      <c r="S404" s="82">
        <v>19347462</v>
      </c>
      <c r="T404" s="82">
        <v>1</v>
      </c>
      <c r="U404" s="85">
        <v>80.14139999999999</v>
      </c>
      <c r="V404" s="85"/>
      <c r="W404" s="86"/>
      <c r="Y404" s="85"/>
      <c r="Z404" s="85"/>
      <c r="AB404" s="85"/>
      <c r="AC404" s="85"/>
    </row>
    <row r="405" spans="1:29" s="119" customFormat="1" ht="12" thickBot="1">
      <c r="A405" s="139" t="s">
        <v>108</v>
      </c>
      <c r="B405" s="140" t="s">
        <v>2</v>
      </c>
      <c r="C405" s="140" t="s">
        <v>52</v>
      </c>
      <c r="D405" s="140" t="s">
        <v>53</v>
      </c>
      <c r="E405" s="140" t="s">
        <v>170</v>
      </c>
      <c r="F405" s="140" t="s">
        <v>36</v>
      </c>
      <c r="G405" s="140"/>
      <c r="H405" s="140" t="s">
        <v>14</v>
      </c>
      <c r="I405" s="145"/>
      <c r="J405" s="198" t="s">
        <v>89</v>
      </c>
      <c r="K405" s="88" t="s">
        <v>22</v>
      </c>
      <c r="L405" s="89"/>
      <c r="M405" s="89"/>
      <c r="N405" s="89"/>
      <c r="O405" s="89"/>
      <c r="P405" s="89">
        <v>0.85</v>
      </c>
      <c r="Q405" s="89">
        <v>0.6</v>
      </c>
      <c r="R405" s="90">
        <v>94525114</v>
      </c>
      <c r="S405" s="156" t="s">
        <v>19</v>
      </c>
      <c r="T405" s="90">
        <v>1</v>
      </c>
      <c r="U405" s="91">
        <v>46.328400000000002</v>
      </c>
      <c r="V405" s="91"/>
      <c r="W405" s="92"/>
      <c r="Y405" s="85"/>
      <c r="Z405" s="85"/>
      <c r="AB405" s="85"/>
      <c r="AC405" s="85"/>
    </row>
    <row r="406" spans="1:29" s="119" customFormat="1" ht="12" thickBot="1">
      <c r="A406" s="139" t="s">
        <v>108</v>
      </c>
      <c r="B406" s="140" t="s">
        <v>2</v>
      </c>
      <c r="C406" s="140" t="s">
        <v>52</v>
      </c>
      <c r="D406" s="140" t="s">
        <v>53</v>
      </c>
      <c r="E406" s="140" t="s">
        <v>170</v>
      </c>
      <c r="F406" s="140" t="s">
        <v>36</v>
      </c>
      <c r="G406" s="140"/>
      <c r="H406" s="140" t="s">
        <v>14</v>
      </c>
      <c r="I406" s="145"/>
      <c r="J406" s="195" t="s">
        <v>90</v>
      </c>
      <c r="K406" s="94" t="s">
        <v>23</v>
      </c>
      <c r="L406" s="95">
        <v>0.3</v>
      </c>
      <c r="M406" s="95">
        <v>0.85499999999999998</v>
      </c>
      <c r="N406" s="95">
        <v>0.66499999999999992</v>
      </c>
      <c r="O406" s="95">
        <v>1</v>
      </c>
      <c r="P406" s="95">
        <v>0.85</v>
      </c>
      <c r="Q406" s="95">
        <v>0.6</v>
      </c>
      <c r="R406" s="96">
        <v>42390442</v>
      </c>
      <c r="S406" s="100">
        <v>19347467</v>
      </c>
      <c r="T406" s="97">
        <v>1</v>
      </c>
      <c r="U406" s="98">
        <v>171.36</v>
      </c>
      <c r="V406" s="98">
        <f>T406*(U406*(1+P406)*1.18)+L406*M406*$V$1</f>
        <v>907.59888000000001</v>
      </c>
      <c r="W406" s="81">
        <f>T406*(U406*(1+Q406)*1.18)+L406*N406*$W$1</f>
        <v>604.82267999999999</v>
      </c>
      <c r="Y406" s="124">
        <f t="shared" ref="Y406:Y411" si="130">L406*M406*O406*$V$1</f>
        <v>533.52</v>
      </c>
      <c r="Z406" s="85">
        <f t="shared" ref="Z406:Z411" si="131">V406-Y406</f>
        <v>374.07888000000003</v>
      </c>
      <c r="AB406" s="85">
        <f t="shared" ref="AB406:AB411" si="132">L406*N406*O406*$W$1</f>
        <v>281.29499999999996</v>
      </c>
      <c r="AC406" s="85">
        <f t="shared" ref="AC406:AC411" si="133">W406-AB406</f>
        <v>323.52768000000003</v>
      </c>
    </row>
    <row r="407" spans="1:29" s="119" customFormat="1" ht="12" thickBot="1">
      <c r="A407" s="139" t="s">
        <v>108</v>
      </c>
      <c r="B407" s="140" t="s">
        <v>2</v>
      </c>
      <c r="C407" s="140" t="s">
        <v>52</v>
      </c>
      <c r="D407" s="140" t="s">
        <v>53</v>
      </c>
      <c r="E407" s="140" t="s">
        <v>170</v>
      </c>
      <c r="F407" s="140" t="s">
        <v>36</v>
      </c>
      <c r="G407" s="140"/>
      <c r="H407" s="140" t="s">
        <v>14</v>
      </c>
      <c r="I407" s="145"/>
      <c r="J407" s="199" t="s">
        <v>91</v>
      </c>
      <c r="K407" s="94" t="s">
        <v>157</v>
      </c>
      <c r="L407" s="95">
        <v>0.3</v>
      </c>
      <c r="M407" s="95">
        <v>0.95</v>
      </c>
      <c r="N407" s="95">
        <v>0.95</v>
      </c>
      <c r="O407" s="95">
        <v>1</v>
      </c>
      <c r="P407" s="95">
        <v>0.85</v>
      </c>
      <c r="Q407" s="95">
        <v>0.6</v>
      </c>
      <c r="R407" s="100">
        <v>96554421</v>
      </c>
      <c r="S407" s="100">
        <v>19347483</v>
      </c>
      <c r="T407" s="100">
        <v>1</v>
      </c>
      <c r="U407" s="98">
        <v>165.11760000000001</v>
      </c>
      <c r="V407" s="98">
        <f>T407*(U407*(1+P407)*1.18)+L407*M407*$V$1</f>
        <v>953.25172079999993</v>
      </c>
      <c r="W407" s="81">
        <f>T407*(U407*(1+Q407)*1.18)+L407*N407*$W$1</f>
        <v>713.59202879999998</v>
      </c>
      <c r="Y407" s="124">
        <f t="shared" si="130"/>
        <v>592.79999999999995</v>
      </c>
      <c r="Z407" s="85">
        <f t="shared" si="131"/>
        <v>360.45172079999998</v>
      </c>
      <c r="AB407" s="85">
        <f t="shared" si="132"/>
        <v>401.84999999999997</v>
      </c>
      <c r="AC407" s="85">
        <f t="shared" si="133"/>
        <v>311.74202880000001</v>
      </c>
    </row>
    <row r="408" spans="1:29" s="119" customFormat="1" ht="12" thickBot="1">
      <c r="A408" s="139" t="s">
        <v>108</v>
      </c>
      <c r="B408" s="140" t="s">
        <v>2</v>
      </c>
      <c r="C408" s="140" t="s">
        <v>52</v>
      </c>
      <c r="D408" s="140" t="s">
        <v>53</v>
      </c>
      <c r="E408" s="140" t="s">
        <v>170</v>
      </c>
      <c r="F408" s="140" t="s">
        <v>36</v>
      </c>
      <c r="G408" s="140"/>
      <c r="H408" s="140" t="s">
        <v>14</v>
      </c>
      <c r="I408" s="145"/>
      <c r="J408" s="199" t="s">
        <v>158</v>
      </c>
      <c r="K408" s="94" t="s">
        <v>159</v>
      </c>
      <c r="L408" s="95">
        <v>0.4</v>
      </c>
      <c r="M408" s="95">
        <v>0.95</v>
      </c>
      <c r="N408" s="95">
        <v>0.95</v>
      </c>
      <c r="O408" s="95">
        <v>1</v>
      </c>
      <c r="P408" s="95">
        <v>0.85</v>
      </c>
      <c r="Q408" s="95">
        <v>0.6</v>
      </c>
      <c r="R408" s="100">
        <v>96130723</v>
      </c>
      <c r="S408" s="100">
        <v>19347363</v>
      </c>
      <c r="T408" s="100">
        <v>4</v>
      </c>
      <c r="U408" s="98">
        <v>72.42</v>
      </c>
      <c r="V408" s="98">
        <f>T408*(U408*(1+P408)*1.18)+L408*M408*$V$1</f>
        <v>1422.77144</v>
      </c>
      <c r="W408" s="81">
        <f>T408*(U408*(1+Q408)*1.18)+L408*N408*$W$1</f>
        <v>1082.7158399999998</v>
      </c>
      <c r="Y408" s="124">
        <f t="shared" si="130"/>
        <v>790.4</v>
      </c>
      <c r="Z408" s="85">
        <f t="shared" si="131"/>
        <v>632.37144000000001</v>
      </c>
      <c r="AB408" s="85">
        <f t="shared" si="132"/>
        <v>535.79999999999995</v>
      </c>
      <c r="AC408" s="85">
        <f t="shared" si="133"/>
        <v>546.91583999999989</v>
      </c>
    </row>
    <row r="409" spans="1:29" s="119" customFormat="1" ht="12" thickBot="1">
      <c r="A409" s="139" t="s">
        <v>108</v>
      </c>
      <c r="B409" s="140" t="s">
        <v>2</v>
      </c>
      <c r="C409" s="140" t="s">
        <v>52</v>
      </c>
      <c r="D409" s="140" t="s">
        <v>53</v>
      </c>
      <c r="E409" s="140" t="s">
        <v>170</v>
      </c>
      <c r="F409" s="140" t="s">
        <v>36</v>
      </c>
      <c r="G409" s="140"/>
      <c r="H409" s="140" t="s">
        <v>14</v>
      </c>
      <c r="I409" s="145"/>
      <c r="J409" s="195" t="s">
        <v>93</v>
      </c>
      <c r="K409" s="94" t="s">
        <v>24</v>
      </c>
      <c r="L409" s="95">
        <v>0.3</v>
      </c>
      <c r="M409" s="95">
        <v>0.95</v>
      </c>
      <c r="N409" s="95">
        <v>0.95</v>
      </c>
      <c r="O409" s="95">
        <v>1</v>
      </c>
      <c r="P409" s="95">
        <v>0.85</v>
      </c>
      <c r="Q409" s="95">
        <v>0.6</v>
      </c>
      <c r="R409" s="100">
        <v>96415010</v>
      </c>
      <c r="S409" s="152" t="s">
        <v>180</v>
      </c>
      <c r="T409" s="100">
        <v>1</v>
      </c>
      <c r="U409" s="98">
        <v>5466.2615999999998</v>
      </c>
      <c r="V409" s="98">
        <f>T409*(U409*(1+P409)*1.18)+L409*M409*$V$1</f>
        <v>12525.649072799999</v>
      </c>
      <c r="W409" s="81">
        <f>T409*(U409*(1+Q409)*1.18)+L409*N409*$W$1</f>
        <v>10722.1519008</v>
      </c>
      <c r="Y409" s="124">
        <f t="shared" si="130"/>
        <v>592.79999999999995</v>
      </c>
      <c r="Z409" s="85">
        <f t="shared" si="131"/>
        <v>11932.8490728</v>
      </c>
      <c r="AB409" s="85">
        <f t="shared" si="132"/>
        <v>401.84999999999997</v>
      </c>
      <c r="AC409" s="85">
        <f t="shared" si="133"/>
        <v>10320.301900799999</v>
      </c>
    </row>
    <row r="410" spans="1:29" s="119" customFormat="1" ht="12" thickBot="1">
      <c r="A410" s="139" t="s">
        <v>108</v>
      </c>
      <c r="B410" s="140" t="s">
        <v>2</v>
      </c>
      <c r="C410" s="140" t="s">
        <v>52</v>
      </c>
      <c r="D410" s="140" t="s">
        <v>53</v>
      </c>
      <c r="E410" s="140" t="s">
        <v>170</v>
      </c>
      <c r="F410" s="140" t="s">
        <v>36</v>
      </c>
      <c r="G410" s="140"/>
      <c r="H410" s="140" t="s">
        <v>14</v>
      </c>
      <c r="I410" s="145"/>
      <c r="J410" s="195" t="s">
        <v>94</v>
      </c>
      <c r="K410" s="94" t="s">
        <v>25</v>
      </c>
      <c r="L410" s="95">
        <v>1</v>
      </c>
      <c r="M410" s="95">
        <v>0.47499999999999998</v>
      </c>
      <c r="N410" s="95">
        <v>0.52249999999999996</v>
      </c>
      <c r="O410" s="95">
        <v>1</v>
      </c>
      <c r="P410" s="95">
        <v>0.85</v>
      </c>
      <c r="Q410" s="95">
        <v>0.6</v>
      </c>
      <c r="R410" s="100">
        <v>96405129</v>
      </c>
      <c r="S410" s="152" t="s">
        <v>180</v>
      </c>
      <c r="T410" s="100">
        <v>1</v>
      </c>
      <c r="U410" s="98">
        <v>2394.8069999999998</v>
      </c>
      <c r="V410" s="98">
        <f>T410*(U410*(1+P410)*1.18)+L410*M410*$V$1</f>
        <v>6215.8636809999989</v>
      </c>
      <c r="W410" s="81">
        <f>T410*(U410*(1+Q410)*1.18)+L410*N410*$W$1</f>
        <v>5258.1206160000002</v>
      </c>
      <c r="Y410" s="124">
        <f t="shared" si="130"/>
        <v>988</v>
      </c>
      <c r="Z410" s="85">
        <f t="shared" si="131"/>
        <v>5227.8636809999989</v>
      </c>
      <c r="AB410" s="85">
        <f t="shared" si="132"/>
        <v>736.72499999999991</v>
      </c>
      <c r="AC410" s="85">
        <f t="shared" si="133"/>
        <v>4521.3956159999998</v>
      </c>
    </row>
    <row r="411" spans="1:29" s="119" customFormat="1">
      <c r="A411" s="139" t="s">
        <v>108</v>
      </c>
      <c r="B411" s="140" t="s">
        <v>2</v>
      </c>
      <c r="C411" s="140" t="s">
        <v>52</v>
      </c>
      <c r="D411" s="140" t="s">
        <v>53</v>
      </c>
      <c r="E411" s="140" t="s">
        <v>170</v>
      </c>
      <c r="F411" s="140" t="s">
        <v>36</v>
      </c>
      <c r="G411" s="140"/>
      <c r="H411" s="140" t="s">
        <v>14</v>
      </c>
      <c r="I411" s="145"/>
      <c r="J411" s="192" t="s">
        <v>95</v>
      </c>
      <c r="K411" s="77" t="s">
        <v>25</v>
      </c>
      <c r="L411" s="78">
        <v>1.3</v>
      </c>
      <c r="M411" s="78">
        <v>0.85499999999999998</v>
      </c>
      <c r="N411" s="78">
        <v>0.71249999999999991</v>
      </c>
      <c r="O411" s="78">
        <v>1</v>
      </c>
      <c r="P411" s="78">
        <v>0.85</v>
      </c>
      <c r="Q411" s="78">
        <v>0.6</v>
      </c>
      <c r="R411" s="79">
        <v>96405129</v>
      </c>
      <c r="S411" s="153" t="s">
        <v>180</v>
      </c>
      <c r="T411" s="79">
        <v>1</v>
      </c>
      <c r="U411" s="80">
        <v>2394.8069999999998</v>
      </c>
      <c r="V411" s="80">
        <f>T411*(U411*(1+P411)*1.18)+T412*(U412*(1+P412)*1.18)+L411*M411*$V$1</f>
        <v>11753.1142662</v>
      </c>
      <c r="W411" s="102">
        <f>T411*(U411*(1+Q411)*1.18)+T412*(U412*(1+Q412)*1.18)+L411*N411*$W$1</f>
        <v>9471.3697031999982</v>
      </c>
      <c r="Y411" s="124">
        <f t="shared" si="130"/>
        <v>2311.92</v>
      </c>
      <c r="Z411" s="85">
        <f t="shared" si="131"/>
        <v>9441.1942662000001</v>
      </c>
      <c r="AB411" s="85">
        <f t="shared" si="132"/>
        <v>1306.0124999999998</v>
      </c>
      <c r="AC411" s="85">
        <f t="shared" si="133"/>
        <v>8165.3572031999984</v>
      </c>
    </row>
    <row r="412" spans="1:29" s="119" customFormat="1">
      <c r="A412" s="139" t="s">
        <v>108</v>
      </c>
      <c r="B412" s="140" t="s">
        <v>2</v>
      </c>
      <c r="C412" s="140" t="s">
        <v>52</v>
      </c>
      <c r="D412" s="140" t="s">
        <v>53</v>
      </c>
      <c r="E412" s="140" t="s">
        <v>170</v>
      </c>
      <c r="F412" s="140" t="s">
        <v>36</v>
      </c>
      <c r="G412" s="140"/>
      <c r="H412" s="140" t="s">
        <v>14</v>
      </c>
      <c r="I412" s="145"/>
      <c r="J412" s="193" t="s">
        <v>95</v>
      </c>
      <c r="K412" s="3" t="s">
        <v>26</v>
      </c>
      <c r="L412" s="84"/>
      <c r="M412" s="84"/>
      <c r="N412" s="84"/>
      <c r="O412" s="84"/>
      <c r="P412" s="84">
        <v>0.85</v>
      </c>
      <c r="Q412" s="84">
        <v>0.6</v>
      </c>
      <c r="R412" s="82">
        <v>96549782</v>
      </c>
      <c r="S412" s="82">
        <v>19347613</v>
      </c>
      <c r="T412" s="82">
        <v>2</v>
      </c>
      <c r="U412" s="85">
        <v>965.03219999999999</v>
      </c>
      <c r="V412" s="85"/>
      <c r="W412" s="86"/>
      <c r="Y412" s="85"/>
      <c r="Z412" s="85"/>
      <c r="AB412" s="85"/>
      <c r="AC412" s="85"/>
    </row>
    <row r="413" spans="1:29" s="119" customFormat="1" ht="12" thickBot="1">
      <c r="A413" s="139" t="s">
        <v>108</v>
      </c>
      <c r="B413" s="140" t="s">
        <v>2</v>
      </c>
      <c r="C413" s="140" t="s">
        <v>52</v>
      </c>
      <c r="D413" s="140" t="s">
        <v>53</v>
      </c>
      <c r="E413" s="140" t="s">
        <v>170</v>
      </c>
      <c r="F413" s="140" t="s">
        <v>36</v>
      </c>
      <c r="G413" s="140"/>
      <c r="H413" s="140" t="s">
        <v>14</v>
      </c>
      <c r="I413" s="145"/>
      <c r="J413" s="194" t="s">
        <v>95</v>
      </c>
      <c r="K413" s="88" t="s">
        <v>27</v>
      </c>
      <c r="L413" s="89"/>
      <c r="M413" s="89"/>
      <c r="N413" s="89"/>
      <c r="O413" s="89"/>
      <c r="P413" s="89">
        <v>0.85</v>
      </c>
      <c r="Q413" s="89">
        <v>0.6</v>
      </c>
      <c r="R413" s="90"/>
      <c r="S413" s="90"/>
      <c r="T413" s="90"/>
      <c r="U413" s="91"/>
      <c r="V413" s="91"/>
      <c r="W413" s="92"/>
      <c r="Y413" s="85"/>
      <c r="Z413" s="85"/>
      <c r="AB413" s="85"/>
      <c r="AC413" s="85"/>
    </row>
    <row r="414" spans="1:29" s="119" customFormat="1" ht="12" thickBot="1">
      <c r="A414" s="139" t="s">
        <v>108</v>
      </c>
      <c r="B414" s="140" t="s">
        <v>2</v>
      </c>
      <c r="C414" s="140" t="s">
        <v>52</v>
      </c>
      <c r="D414" s="140" t="s">
        <v>53</v>
      </c>
      <c r="E414" s="140" t="s">
        <v>170</v>
      </c>
      <c r="F414" s="140" t="s">
        <v>36</v>
      </c>
      <c r="G414" s="140"/>
      <c r="H414" s="140" t="s">
        <v>14</v>
      </c>
      <c r="I414" s="145"/>
      <c r="J414" s="195" t="s">
        <v>96</v>
      </c>
      <c r="K414" s="94" t="s">
        <v>28</v>
      </c>
      <c r="L414" s="95">
        <v>0.89999999999999991</v>
      </c>
      <c r="M414" s="95">
        <v>0.57950000000000002</v>
      </c>
      <c r="N414" s="95">
        <v>0.61749999999999994</v>
      </c>
      <c r="O414" s="95">
        <v>1</v>
      </c>
      <c r="P414" s="95">
        <v>0.85</v>
      </c>
      <c r="Q414" s="95">
        <v>0.6</v>
      </c>
      <c r="R414" s="100">
        <v>96800089</v>
      </c>
      <c r="S414" s="152" t="s">
        <v>180</v>
      </c>
      <c r="T414" s="100">
        <v>1</v>
      </c>
      <c r="U414" s="98">
        <v>2119.6722</v>
      </c>
      <c r="V414" s="98">
        <f>T414*(U414*(1+P414)*1.18)+L414*M414*$V$1</f>
        <v>5712.0684125999996</v>
      </c>
      <c r="W414" s="81">
        <f>T414*(U414*(1+Q414)*1.18)+L414*N414*$W$1</f>
        <v>4785.5486136</v>
      </c>
      <c r="Y414" s="124">
        <f t="shared" ref="Y414:Y415" si="134">L414*M414*O414*$V$1</f>
        <v>1084.8239999999998</v>
      </c>
      <c r="Z414" s="85">
        <f t="shared" ref="Z414:Z415" si="135">V414-Y414</f>
        <v>4627.2444126</v>
      </c>
      <c r="AB414" s="85">
        <f t="shared" ref="AB414:AB415" si="136">L414*N414*O414*$W$1</f>
        <v>783.60749999999985</v>
      </c>
      <c r="AC414" s="85">
        <f t="shared" ref="AC414:AC415" si="137">W414-AB414</f>
        <v>4001.9411135999999</v>
      </c>
    </row>
    <row r="415" spans="1:29" s="119" customFormat="1">
      <c r="A415" s="139" t="s">
        <v>108</v>
      </c>
      <c r="B415" s="140" t="s">
        <v>2</v>
      </c>
      <c r="C415" s="140" t="s">
        <v>52</v>
      </c>
      <c r="D415" s="140" t="s">
        <v>53</v>
      </c>
      <c r="E415" s="140" t="s">
        <v>170</v>
      </c>
      <c r="F415" s="140" t="s">
        <v>36</v>
      </c>
      <c r="G415" s="140"/>
      <c r="H415" s="140" t="s">
        <v>14</v>
      </c>
      <c r="I415" s="145"/>
      <c r="J415" s="192" t="s">
        <v>97</v>
      </c>
      <c r="K415" s="77" t="s">
        <v>28</v>
      </c>
      <c r="L415" s="78">
        <v>1.2</v>
      </c>
      <c r="M415" s="78">
        <v>0.8929999999999999</v>
      </c>
      <c r="N415" s="78">
        <v>0.76</v>
      </c>
      <c r="O415" s="78">
        <v>1</v>
      </c>
      <c r="P415" s="78">
        <v>0.85</v>
      </c>
      <c r="Q415" s="78">
        <v>0.6</v>
      </c>
      <c r="R415" s="79">
        <v>96800089</v>
      </c>
      <c r="S415" s="153" t="s">
        <v>180</v>
      </c>
      <c r="T415" s="79">
        <v>1</v>
      </c>
      <c r="U415" s="80">
        <v>2119.6722</v>
      </c>
      <c r="V415" s="80">
        <f>T415*(U415*(1+P415)*1.18)+T416*(U416*(1+P416)*1.18)+L415*M415*$V$1</f>
        <v>10130.4759426</v>
      </c>
      <c r="W415" s="102">
        <f>T415*(U415*(1+Q415)*1.18)+T416*(U416*(1+Q416)*1.18)+L415*N415*$W$1</f>
        <v>8119.6911935999997</v>
      </c>
      <c r="Y415" s="124">
        <f t="shared" si="134"/>
        <v>2228.9279999999999</v>
      </c>
      <c r="Z415" s="85">
        <f t="shared" si="135"/>
        <v>7901.5479426000002</v>
      </c>
      <c r="AB415" s="85">
        <f t="shared" si="136"/>
        <v>1285.9199999999998</v>
      </c>
      <c r="AC415" s="85">
        <f t="shared" si="137"/>
        <v>6833.7711935999996</v>
      </c>
    </row>
    <row r="416" spans="1:29" s="119" customFormat="1">
      <c r="A416" s="139" t="s">
        <v>108</v>
      </c>
      <c r="B416" s="140" t="s">
        <v>2</v>
      </c>
      <c r="C416" s="140" t="s">
        <v>52</v>
      </c>
      <c r="D416" s="140" t="s">
        <v>53</v>
      </c>
      <c r="E416" s="140" t="s">
        <v>170</v>
      </c>
      <c r="F416" s="140" t="s">
        <v>36</v>
      </c>
      <c r="G416" s="140"/>
      <c r="H416" s="140" t="s">
        <v>14</v>
      </c>
      <c r="I416" s="145"/>
      <c r="J416" s="193" t="s">
        <v>97</v>
      </c>
      <c r="K416" s="3" t="s">
        <v>29</v>
      </c>
      <c r="L416" s="84"/>
      <c r="M416" s="84"/>
      <c r="N416" s="84"/>
      <c r="O416" s="84"/>
      <c r="P416" s="84">
        <v>0.85</v>
      </c>
      <c r="Q416" s="84">
        <v>0.6</v>
      </c>
      <c r="R416" s="82">
        <v>96549630</v>
      </c>
      <c r="S416" s="82">
        <v>19347612</v>
      </c>
      <c r="T416" s="82">
        <v>2</v>
      </c>
      <c r="U416" s="85">
        <v>749.95500000000004</v>
      </c>
      <c r="V416" s="85"/>
      <c r="W416" s="86"/>
      <c r="Y416" s="85"/>
      <c r="Z416" s="85"/>
      <c r="AB416" s="85"/>
      <c r="AC416" s="85"/>
    </row>
    <row r="417" spans="1:29" s="119" customFormat="1" ht="12" thickBot="1">
      <c r="A417" s="139" t="s">
        <v>108</v>
      </c>
      <c r="B417" s="140" t="s">
        <v>2</v>
      </c>
      <c r="C417" s="140" t="s">
        <v>52</v>
      </c>
      <c r="D417" s="140" t="s">
        <v>53</v>
      </c>
      <c r="E417" s="140" t="s">
        <v>170</v>
      </c>
      <c r="F417" s="140" t="s">
        <v>36</v>
      </c>
      <c r="G417" s="140"/>
      <c r="H417" s="140" t="s">
        <v>14</v>
      </c>
      <c r="I417" s="145"/>
      <c r="J417" s="194" t="s">
        <v>97</v>
      </c>
      <c r="K417" s="88" t="s">
        <v>31</v>
      </c>
      <c r="L417" s="89"/>
      <c r="M417" s="89"/>
      <c r="N417" s="89"/>
      <c r="O417" s="89"/>
      <c r="P417" s="89">
        <v>0.85</v>
      </c>
      <c r="Q417" s="89">
        <v>0.6</v>
      </c>
      <c r="R417" s="90"/>
      <c r="S417" s="90"/>
      <c r="T417" s="90"/>
      <c r="U417" s="91"/>
      <c r="V417" s="91"/>
      <c r="W417" s="92"/>
      <c r="Y417" s="85"/>
      <c r="Z417" s="85"/>
      <c r="AB417" s="85"/>
      <c r="AC417" s="85"/>
    </row>
    <row r="418" spans="1:29" s="119" customFormat="1">
      <c r="A418" s="139" t="s">
        <v>108</v>
      </c>
      <c r="B418" s="140" t="s">
        <v>2</v>
      </c>
      <c r="C418" s="140" t="s">
        <v>52</v>
      </c>
      <c r="D418" s="140" t="s">
        <v>53</v>
      </c>
      <c r="E418" s="140" t="s">
        <v>170</v>
      </c>
      <c r="F418" s="140" t="s">
        <v>36</v>
      </c>
      <c r="G418" s="140"/>
      <c r="H418" s="140" t="s">
        <v>14</v>
      </c>
      <c r="I418" s="145"/>
      <c r="J418" s="192" t="s">
        <v>98</v>
      </c>
      <c r="K418" s="77" t="s">
        <v>160</v>
      </c>
      <c r="L418" s="78">
        <v>1</v>
      </c>
      <c r="M418" s="78">
        <v>1.2825</v>
      </c>
      <c r="N418" s="78">
        <v>1.0449999999999999</v>
      </c>
      <c r="O418" s="78">
        <v>1</v>
      </c>
      <c r="P418" s="78">
        <v>0.85</v>
      </c>
      <c r="Q418" s="78">
        <v>0.6</v>
      </c>
      <c r="R418" s="79">
        <v>96407820</v>
      </c>
      <c r="S418" s="79">
        <v>19347946</v>
      </c>
      <c r="T418" s="79">
        <v>1</v>
      </c>
      <c r="U418" s="80">
        <v>1402.9692</v>
      </c>
      <c r="V418" s="80">
        <f>T418*(U418*(1+P418)*1.18)+L418*M418*$V$1</f>
        <v>5730.2817636</v>
      </c>
      <c r="W418" s="102">
        <f>T418*(U418*(1+Q418)*1.18)+L418*N418*$W$1</f>
        <v>4122.2558496000001</v>
      </c>
      <c r="Y418" s="124">
        <f>L418*M418*O418*$V$1</f>
        <v>2667.6</v>
      </c>
      <c r="Z418" s="85">
        <f>V418-Y418</f>
        <v>3062.6817636000001</v>
      </c>
      <c r="AB418" s="85">
        <f>L418*N418*O418*$W$1</f>
        <v>1473.4499999999998</v>
      </c>
      <c r="AC418" s="85">
        <f>W418-AB418</f>
        <v>2648.8058496000003</v>
      </c>
    </row>
    <row r="419" spans="1:29" s="119" customFormat="1" ht="12" thickBot="1">
      <c r="A419" s="139" t="s">
        <v>108</v>
      </c>
      <c r="B419" s="140" t="s">
        <v>2</v>
      </c>
      <c r="C419" s="140" t="s">
        <v>52</v>
      </c>
      <c r="D419" s="140" t="s">
        <v>53</v>
      </c>
      <c r="E419" s="140" t="s">
        <v>170</v>
      </c>
      <c r="F419" s="140" t="s">
        <v>36</v>
      </c>
      <c r="G419" s="140"/>
      <c r="H419" s="140" t="s">
        <v>14</v>
      </c>
      <c r="I419" s="145"/>
      <c r="J419" s="194" t="s">
        <v>98</v>
      </c>
      <c r="K419" s="88" t="s">
        <v>161</v>
      </c>
      <c r="L419" s="89"/>
      <c r="M419" s="89"/>
      <c r="N419" s="89"/>
      <c r="O419" s="89"/>
      <c r="P419" s="89">
        <v>0.85</v>
      </c>
      <c r="Q419" s="89">
        <v>0.6</v>
      </c>
      <c r="R419" s="90">
        <v>96407819</v>
      </c>
      <c r="S419" s="90">
        <v>19347945</v>
      </c>
      <c r="T419" s="90">
        <v>1</v>
      </c>
      <c r="U419" s="91">
        <v>1402.9692</v>
      </c>
      <c r="V419" s="91"/>
      <c r="W419" s="92"/>
      <c r="Y419" s="85"/>
      <c r="Z419" s="85"/>
      <c r="AB419" s="85"/>
      <c r="AC419" s="85"/>
    </row>
    <row r="420" spans="1:29" s="119" customFormat="1">
      <c r="A420" s="139" t="s">
        <v>108</v>
      </c>
      <c r="B420" s="140" t="s">
        <v>2</v>
      </c>
      <c r="C420" s="140" t="s">
        <v>52</v>
      </c>
      <c r="D420" s="140" t="s">
        <v>53</v>
      </c>
      <c r="E420" s="140" t="s">
        <v>170</v>
      </c>
      <c r="F420" s="140" t="s">
        <v>36</v>
      </c>
      <c r="G420" s="140"/>
      <c r="H420" s="140" t="s">
        <v>14</v>
      </c>
      <c r="I420" s="145"/>
      <c r="J420" s="192" t="s">
        <v>32</v>
      </c>
      <c r="K420" s="77" t="s">
        <v>162</v>
      </c>
      <c r="L420" s="78">
        <v>1</v>
      </c>
      <c r="M420" s="78">
        <v>1.2825</v>
      </c>
      <c r="N420" s="78">
        <v>1.0449999999999999</v>
      </c>
      <c r="O420" s="78">
        <v>1</v>
      </c>
      <c r="P420" s="78">
        <v>0.85</v>
      </c>
      <c r="Q420" s="78">
        <v>0.6</v>
      </c>
      <c r="R420" s="79" t="s">
        <v>189</v>
      </c>
      <c r="S420" s="79" t="s">
        <v>238</v>
      </c>
      <c r="T420" s="79">
        <v>1</v>
      </c>
      <c r="U420" s="105">
        <v>1402.9692</v>
      </c>
      <c r="V420" s="80">
        <f>T420*(U420*(1+P420)*1.18)+L420*M420*$V$1+T421*(U421*(1+P421)*1.18)</f>
        <v>7795.0858482000003</v>
      </c>
      <c r="W420" s="102">
        <f>T420*(U420*(1+Q420)*1.18)+L420*N420*$V$1+T421*(U421*(1+Q421)*1.18)</f>
        <v>6608.1823551999996</v>
      </c>
      <c r="X420" s="119">
        <v>19347946</v>
      </c>
      <c r="Y420" s="124">
        <f>L420*M420*O420*$V$1</f>
        <v>2667.6</v>
      </c>
      <c r="Z420" s="85">
        <f>V420-Y420</f>
        <v>5127.4858482</v>
      </c>
      <c r="AB420" s="85">
        <f>L420*N420*O420*$W$1</f>
        <v>1473.4499999999998</v>
      </c>
      <c r="AC420" s="85">
        <f>W420-AB420</f>
        <v>5134.7323551999998</v>
      </c>
    </row>
    <row r="421" spans="1:29" s="119" customFormat="1">
      <c r="A421" s="139" t="s">
        <v>108</v>
      </c>
      <c r="B421" s="140" t="s">
        <v>2</v>
      </c>
      <c r="C421" s="140" t="s">
        <v>52</v>
      </c>
      <c r="D421" s="140" t="s">
        <v>53</v>
      </c>
      <c r="E421" s="140" t="s">
        <v>170</v>
      </c>
      <c r="F421" s="140" t="s">
        <v>36</v>
      </c>
      <c r="G421" s="140"/>
      <c r="H421" s="140" t="s">
        <v>14</v>
      </c>
      <c r="I421" s="145"/>
      <c r="J421" s="193" t="s">
        <v>32</v>
      </c>
      <c r="K421" s="3" t="s">
        <v>163</v>
      </c>
      <c r="L421" s="84"/>
      <c r="M421" s="84"/>
      <c r="N421" s="84"/>
      <c r="O421" s="84"/>
      <c r="P421" s="84">
        <v>0.85</v>
      </c>
      <c r="Q421" s="84">
        <v>0.6</v>
      </c>
      <c r="R421" s="82">
        <v>96549921</v>
      </c>
      <c r="S421" s="158" t="s">
        <v>19</v>
      </c>
      <c r="T421" s="82">
        <v>1</v>
      </c>
      <c r="U421" s="85">
        <v>945.85619999999994</v>
      </c>
      <c r="V421" s="85"/>
      <c r="W421" s="86"/>
      <c r="Y421" s="85"/>
      <c r="Z421" s="85"/>
      <c r="AB421" s="85"/>
      <c r="AC421" s="85"/>
    </row>
    <row r="422" spans="1:29" s="119" customFormat="1" ht="12" thickBot="1">
      <c r="A422" s="139" t="s">
        <v>108</v>
      </c>
      <c r="B422" s="140" t="s">
        <v>2</v>
      </c>
      <c r="C422" s="140" t="s">
        <v>52</v>
      </c>
      <c r="D422" s="140" t="s">
        <v>53</v>
      </c>
      <c r="E422" s="140" t="s">
        <v>170</v>
      </c>
      <c r="F422" s="140" t="s">
        <v>36</v>
      </c>
      <c r="G422" s="140"/>
      <c r="H422" s="140" t="s">
        <v>14</v>
      </c>
      <c r="I422" s="145"/>
      <c r="J422" s="194" t="s">
        <v>32</v>
      </c>
      <c r="K422" s="88" t="s">
        <v>164</v>
      </c>
      <c r="L422" s="89"/>
      <c r="M422" s="89"/>
      <c r="N422" s="89"/>
      <c r="O422" s="89"/>
      <c r="P422" s="89">
        <v>0.85</v>
      </c>
      <c r="Q422" s="89">
        <v>0.6</v>
      </c>
      <c r="R422" s="90">
        <v>96549921</v>
      </c>
      <c r="S422" s="156" t="s">
        <v>19</v>
      </c>
      <c r="T422" s="90">
        <v>1</v>
      </c>
      <c r="U422" s="91">
        <v>945.85619999999994</v>
      </c>
      <c r="V422" s="91"/>
      <c r="W422" s="92"/>
      <c r="Y422" s="85"/>
      <c r="Z422" s="85"/>
      <c r="AB422" s="85"/>
      <c r="AC422" s="85"/>
    </row>
    <row r="423" spans="1:29" s="119" customFormat="1">
      <c r="A423" s="139" t="s">
        <v>108</v>
      </c>
      <c r="B423" s="140" t="s">
        <v>2</v>
      </c>
      <c r="C423" s="140" t="s">
        <v>52</v>
      </c>
      <c r="D423" s="140" t="s">
        <v>53</v>
      </c>
      <c r="E423" s="140" t="s">
        <v>170</v>
      </c>
      <c r="F423" s="140" t="s">
        <v>36</v>
      </c>
      <c r="G423" s="140"/>
      <c r="H423" s="140" t="s">
        <v>14</v>
      </c>
      <c r="I423" s="145"/>
      <c r="J423" s="192" t="s">
        <v>99</v>
      </c>
      <c r="K423" s="77" t="s">
        <v>165</v>
      </c>
      <c r="L423" s="78">
        <v>0.60000000000000009</v>
      </c>
      <c r="M423" s="78">
        <v>0.95</v>
      </c>
      <c r="N423" s="78">
        <v>0.95</v>
      </c>
      <c r="O423" s="78">
        <v>1</v>
      </c>
      <c r="P423" s="78">
        <v>0.85</v>
      </c>
      <c r="Q423" s="78">
        <v>0.6</v>
      </c>
      <c r="R423" s="79">
        <v>96407822</v>
      </c>
      <c r="S423" s="79">
        <v>19347948</v>
      </c>
      <c r="T423" s="79">
        <v>1</v>
      </c>
      <c r="U423" s="80">
        <v>1323.3888000000002</v>
      </c>
      <c r="V423" s="80">
        <f>T423*(U423*(1+P423)*1.18)+L423*M423*$V$1</f>
        <v>4074.5577504000003</v>
      </c>
      <c r="W423" s="102">
        <f>T423*(U423*(1+Q423)*1.18)+L423*N423*$W$1</f>
        <v>3302.2580544000002</v>
      </c>
      <c r="Y423" s="124">
        <f>L423*M423*O423*$V$1</f>
        <v>1185.6000000000001</v>
      </c>
      <c r="Z423" s="85">
        <f>V423-Y423</f>
        <v>2888.9577503999999</v>
      </c>
      <c r="AB423" s="85">
        <f>L423*N423*O423*$W$1</f>
        <v>803.7</v>
      </c>
      <c r="AC423" s="85">
        <f>W423-AB423</f>
        <v>2498.5580544000004</v>
      </c>
    </row>
    <row r="424" spans="1:29" s="119" customFormat="1" ht="12" thickBot="1">
      <c r="A424" s="139" t="s">
        <v>108</v>
      </c>
      <c r="B424" s="140" t="s">
        <v>2</v>
      </c>
      <c r="C424" s="140" t="s">
        <v>52</v>
      </c>
      <c r="D424" s="140" t="s">
        <v>53</v>
      </c>
      <c r="E424" s="140" t="s">
        <v>170</v>
      </c>
      <c r="F424" s="140" t="s">
        <v>36</v>
      </c>
      <c r="G424" s="140"/>
      <c r="H424" s="140" t="s">
        <v>14</v>
      </c>
      <c r="I424" s="145"/>
      <c r="J424" s="194" t="s">
        <v>99</v>
      </c>
      <c r="K424" s="88" t="s">
        <v>166</v>
      </c>
      <c r="L424" s="89"/>
      <c r="M424" s="89"/>
      <c r="N424" s="89"/>
      <c r="O424" s="89"/>
      <c r="P424" s="89">
        <v>0.85</v>
      </c>
      <c r="Q424" s="89">
        <v>0.6</v>
      </c>
      <c r="R424" s="90">
        <v>96407821</v>
      </c>
      <c r="S424" s="90">
        <v>19347947</v>
      </c>
      <c r="T424" s="90">
        <v>1</v>
      </c>
      <c r="U424" s="91">
        <v>1323.3888000000002</v>
      </c>
      <c r="V424" s="91"/>
      <c r="W424" s="92"/>
      <c r="Y424" s="85"/>
      <c r="Z424" s="85"/>
      <c r="AB424" s="85"/>
      <c r="AC424" s="85"/>
    </row>
    <row r="425" spans="1:29" s="119" customFormat="1">
      <c r="A425" s="139" t="s">
        <v>108</v>
      </c>
      <c r="B425" s="140" t="s">
        <v>2</v>
      </c>
      <c r="C425" s="140" t="s">
        <v>52</v>
      </c>
      <c r="D425" s="140" t="s">
        <v>53</v>
      </c>
      <c r="E425" s="140" t="s">
        <v>170</v>
      </c>
      <c r="F425" s="140" t="s">
        <v>36</v>
      </c>
      <c r="G425" s="140"/>
      <c r="H425" s="140" t="s">
        <v>14</v>
      </c>
      <c r="I425" s="145"/>
      <c r="J425" s="192" t="s">
        <v>92</v>
      </c>
      <c r="K425" s="77" t="s">
        <v>167</v>
      </c>
      <c r="L425" s="78">
        <v>2</v>
      </c>
      <c r="M425" s="78">
        <v>1.4249999999999998</v>
      </c>
      <c r="N425" s="78">
        <v>1.8049999999999999</v>
      </c>
      <c r="O425" s="78">
        <v>1</v>
      </c>
      <c r="P425" s="78">
        <v>0.85</v>
      </c>
      <c r="Q425" s="78">
        <v>0.6</v>
      </c>
      <c r="R425" s="79" t="s">
        <v>180</v>
      </c>
      <c r="S425" s="79">
        <v>19347459</v>
      </c>
      <c r="T425" s="79">
        <v>1</v>
      </c>
      <c r="U425" s="105">
        <v>1636.8858</v>
      </c>
      <c r="V425" s="80">
        <f>T425*(U425*(1+P425)*1.18)+L425*M425*$V$1</f>
        <v>9501.3217013999983</v>
      </c>
      <c r="W425" s="102">
        <f>T425*(U425*(1+Q425)*1.18)+L425*N425*$W$1</f>
        <v>8180.5403903999995</v>
      </c>
      <c r="Y425" s="124">
        <f>L425*M425*O425*$V$1</f>
        <v>5927.9999999999991</v>
      </c>
      <c r="Z425" s="85">
        <f>V425-Y425</f>
        <v>3573.3217013999993</v>
      </c>
      <c r="AB425" s="85">
        <f>L425*N425*O425*$W$1</f>
        <v>5090.0999999999995</v>
      </c>
      <c r="AC425" s="85">
        <f>W425-AB425</f>
        <v>3090.4403904000001</v>
      </c>
    </row>
    <row r="426" spans="1:29" s="119" customFormat="1">
      <c r="A426" s="139" t="s">
        <v>108</v>
      </c>
      <c r="B426" s="140" t="s">
        <v>2</v>
      </c>
      <c r="C426" s="140" t="s">
        <v>52</v>
      </c>
      <c r="D426" s="140" t="s">
        <v>53</v>
      </c>
      <c r="E426" s="140" t="s">
        <v>170</v>
      </c>
      <c r="F426" s="140" t="s">
        <v>36</v>
      </c>
      <c r="G426" s="140"/>
      <c r="H426" s="140" t="s">
        <v>14</v>
      </c>
      <c r="I426" s="145"/>
      <c r="J426" s="193" t="s">
        <v>92</v>
      </c>
      <c r="K426" s="3" t="s">
        <v>179</v>
      </c>
      <c r="L426" s="84"/>
      <c r="M426" s="84"/>
      <c r="N426" s="84"/>
      <c r="O426" s="84"/>
      <c r="P426" s="84"/>
      <c r="Q426" s="84"/>
      <c r="R426" s="82">
        <v>25183772</v>
      </c>
      <c r="S426" s="150" t="s">
        <v>180</v>
      </c>
      <c r="T426" s="82"/>
      <c r="U426" s="85">
        <v>2514.096</v>
      </c>
      <c r="V426" s="124"/>
      <c r="W426" s="127"/>
      <c r="Y426" s="85"/>
      <c r="Z426" s="85"/>
      <c r="AB426" s="85"/>
      <c r="AC426" s="85"/>
    </row>
    <row r="427" spans="1:29" s="119" customFormat="1">
      <c r="A427" s="139" t="s">
        <v>108</v>
      </c>
      <c r="B427" s="140" t="s">
        <v>2</v>
      </c>
      <c r="C427" s="140" t="s">
        <v>52</v>
      </c>
      <c r="D427" s="140" t="s">
        <v>53</v>
      </c>
      <c r="E427" s="140" t="s">
        <v>170</v>
      </c>
      <c r="F427" s="140" t="s">
        <v>36</v>
      </c>
      <c r="G427" s="140"/>
      <c r="H427" s="140" t="s">
        <v>14</v>
      </c>
      <c r="I427" s="145"/>
      <c r="J427" s="193" t="s">
        <v>92</v>
      </c>
      <c r="K427" s="3" t="s">
        <v>178</v>
      </c>
      <c r="L427" s="84"/>
      <c r="M427" s="84"/>
      <c r="N427" s="84"/>
      <c r="O427" s="84"/>
      <c r="P427" s="84"/>
      <c r="Q427" s="84"/>
      <c r="R427" s="82">
        <v>25191263</v>
      </c>
      <c r="S427" s="150" t="s">
        <v>180</v>
      </c>
      <c r="T427" s="82"/>
      <c r="U427" s="85">
        <v>693.14099999999996</v>
      </c>
      <c r="V427" s="124"/>
      <c r="W427" s="127"/>
      <c r="Y427" s="85"/>
      <c r="Z427" s="85"/>
      <c r="AB427" s="85"/>
      <c r="AC427" s="85"/>
    </row>
    <row r="428" spans="1:29" s="119" customFormat="1" ht="12" thickBot="1">
      <c r="A428" s="139" t="s">
        <v>108</v>
      </c>
      <c r="B428" s="140" t="s">
        <v>2</v>
      </c>
      <c r="C428" s="140" t="s">
        <v>52</v>
      </c>
      <c r="D428" s="140" t="s">
        <v>53</v>
      </c>
      <c r="E428" s="140" t="s">
        <v>170</v>
      </c>
      <c r="F428" s="140" t="s">
        <v>36</v>
      </c>
      <c r="G428" s="140"/>
      <c r="H428" s="140" t="s">
        <v>14</v>
      </c>
      <c r="I428" s="145"/>
      <c r="J428" s="194" t="s">
        <v>92</v>
      </c>
      <c r="K428" s="88" t="s">
        <v>181</v>
      </c>
      <c r="L428" s="89"/>
      <c r="M428" s="89"/>
      <c r="N428" s="89"/>
      <c r="O428" s="89"/>
      <c r="P428" s="89"/>
      <c r="Q428" s="89"/>
      <c r="R428" s="90">
        <v>96814098</v>
      </c>
      <c r="S428" s="90">
        <v>19347445</v>
      </c>
      <c r="T428" s="90"/>
      <c r="U428" s="91">
        <v>680.72760000000005</v>
      </c>
      <c r="V428" s="128"/>
      <c r="W428" s="129"/>
      <c r="Y428" s="85"/>
      <c r="Z428" s="85"/>
      <c r="AB428" s="85"/>
      <c r="AC428" s="85"/>
    </row>
    <row r="429" spans="1:29" s="119" customFormat="1">
      <c r="A429" s="209" t="s">
        <v>108</v>
      </c>
      <c r="B429" s="181" t="s">
        <v>3</v>
      </c>
      <c r="C429" s="181" t="s">
        <v>111</v>
      </c>
      <c r="D429" s="181" t="s">
        <v>54</v>
      </c>
      <c r="E429" s="181" t="s">
        <v>170</v>
      </c>
      <c r="F429" s="181" t="s">
        <v>36</v>
      </c>
      <c r="G429" s="181"/>
      <c r="H429" s="181" t="s">
        <v>12</v>
      </c>
      <c r="I429" s="210"/>
      <c r="J429" s="196" t="s">
        <v>89</v>
      </c>
      <c r="K429" s="133" t="s">
        <v>20</v>
      </c>
      <c r="L429" s="134">
        <v>0.4</v>
      </c>
      <c r="M429" s="134">
        <v>0.95</v>
      </c>
      <c r="N429" s="134">
        <v>0.85499999999999998</v>
      </c>
      <c r="O429" s="134">
        <v>1</v>
      </c>
      <c r="P429" s="134">
        <v>0.88</v>
      </c>
      <c r="Q429" s="134">
        <f>P429</f>
        <v>0.88</v>
      </c>
      <c r="R429" s="135">
        <v>95599912</v>
      </c>
      <c r="S429" s="157" t="s">
        <v>19</v>
      </c>
      <c r="T429" s="135">
        <v>3.75</v>
      </c>
      <c r="U429" s="136">
        <v>275.43059999999997</v>
      </c>
      <c r="V429" s="136">
        <f>U429*(1+P429)*T429*1.18+((U430+U431)*(1+P430))*1.18+L429*M429*$V$1</f>
        <v>3357.7907347999994</v>
      </c>
      <c r="W429" s="137">
        <f>U429*(1+Q429)*T429*1.18+((U430+U431)*(1+Q430))*1.18+L429*N429*$W$1</f>
        <v>3012.3021437999996</v>
      </c>
      <c r="Y429" s="124">
        <f>L429*M429*O429*$V$1</f>
        <v>790.4</v>
      </c>
      <c r="Z429" s="85">
        <f>V429-Y429</f>
        <v>2567.3907347999993</v>
      </c>
      <c r="AB429" s="85">
        <f>L429*N429*O429*$W$1</f>
        <v>482.22</v>
      </c>
      <c r="AC429" s="85">
        <f>W429-AB429</f>
        <v>2530.0821437999994</v>
      </c>
    </row>
    <row r="430" spans="1:29" s="119" customFormat="1">
      <c r="A430" s="139" t="s">
        <v>108</v>
      </c>
      <c r="B430" s="140" t="s">
        <v>3</v>
      </c>
      <c r="C430" s="140" t="s">
        <v>111</v>
      </c>
      <c r="D430" s="140" t="s">
        <v>54</v>
      </c>
      <c r="E430" s="140" t="s">
        <v>170</v>
      </c>
      <c r="F430" s="140" t="s">
        <v>36</v>
      </c>
      <c r="G430" s="140"/>
      <c r="H430" s="140" t="s">
        <v>12</v>
      </c>
      <c r="I430" s="145"/>
      <c r="J430" s="197" t="s">
        <v>89</v>
      </c>
      <c r="K430" s="3" t="s">
        <v>21</v>
      </c>
      <c r="L430" s="84"/>
      <c r="M430" s="84"/>
      <c r="N430" s="84"/>
      <c r="O430" s="84"/>
      <c r="P430" s="84">
        <v>0.85</v>
      </c>
      <c r="Q430" s="84">
        <v>0.6</v>
      </c>
      <c r="R430" s="82">
        <v>96879797</v>
      </c>
      <c r="S430" s="82">
        <v>19347462</v>
      </c>
      <c r="T430" s="82">
        <v>1</v>
      </c>
      <c r="U430" s="85">
        <v>80.14139999999999</v>
      </c>
      <c r="V430" s="85"/>
      <c r="W430" s="86"/>
      <c r="Y430" s="85"/>
      <c r="Z430" s="85"/>
      <c r="AB430" s="85"/>
      <c r="AC430" s="85"/>
    </row>
    <row r="431" spans="1:29" s="119" customFormat="1" ht="12" thickBot="1">
      <c r="A431" s="139" t="s">
        <v>108</v>
      </c>
      <c r="B431" s="140" t="s">
        <v>3</v>
      </c>
      <c r="C431" s="140" t="s">
        <v>111</v>
      </c>
      <c r="D431" s="140" t="s">
        <v>54</v>
      </c>
      <c r="E431" s="140" t="s">
        <v>170</v>
      </c>
      <c r="F431" s="140" t="s">
        <v>36</v>
      </c>
      <c r="G431" s="140"/>
      <c r="H431" s="140" t="s">
        <v>12</v>
      </c>
      <c r="I431" s="145"/>
      <c r="J431" s="198" t="s">
        <v>89</v>
      </c>
      <c r="K431" s="88" t="s">
        <v>22</v>
      </c>
      <c r="L431" s="89"/>
      <c r="M431" s="89"/>
      <c r="N431" s="89"/>
      <c r="O431" s="89"/>
      <c r="P431" s="89">
        <v>0.85</v>
      </c>
      <c r="Q431" s="89">
        <v>0.6</v>
      </c>
      <c r="R431" s="90">
        <v>94525114</v>
      </c>
      <c r="S431" s="156" t="s">
        <v>19</v>
      </c>
      <c r="T431" s="90">
        <v>1</v>
      </c>
      <c r="U431" s="91">
        <v>46.328400000000002</v>
      </c>
      <c r="V431" s="91"/>
      <c r="W431" s="92"/>
      <c r="Y431" s="85"/>
      <c r="Z431" s="85"/>
      <c r="AB431" s="85"/>
      <c r="AC431" s="85"/>
    </row>
    <row r="432" spans="1:29" s="119" customFormat="1" ht="12" thickBot="1">
      <c r="A432" s="139" t="s">
        <v>108</v>
      </c>
      <c r="B432" s="140" t="s">
        <v>3</v>
      </c>
      <c r="C432" s="140" t="s">
        <v>111</v>
      </c>
      <c r="D432" s="140" t="s">
        <v>54</v>
      </c>
      <c r="E432" s="140" t="s">
        <v>170</v>
      </c>
      <c r="F432" s="140" t="s">
        <v>36</v>
      </c>
      <c r="G432" s="140"/>
      <c r="H432" s="140" t="s">
        <v>12</v>
      </c>
      <c r="I432" s="145"/>
      <c r="J432" s="195" t="s">
        <v>90</v>
      </c>
      <c r="K432" s="94" t="s">
        <v>23</v>
      </c>
      <c r="L432" s="95">
        <v>0.3</v>
      </c>
      <c r="M432" s="95">
        <v>0.85499999999999998</v>
      </c>
      <c r="N432" s="95">
        <v>0.66499999999999992</v>
      </c>
      <c r="O432" s="95">
        <v>1</v>
      </c>
      <c r="P432" s="95">
        <v>0.85</v>
      </c>
      <c r="Q432" s="95">
        <v>0.6</v>
      </c>
      <c r="R432" s="96">
        <v>42390442</v>
      </c>
      <c r="S432" s="100">
        <v>19347467</v>
      </c>
      <c r="T432" s="97">
        <v>1</v>
      </c>
      <c r="U432" s="98">
        <v>171.36</v>
      </c>
      <c r="V432" s="98">
        <f>T432*(U432*(1+P432)*1.18)+L432*M432*$V$1</f>
        <v>907.59888000000001</v>
      </c>
      <c r="W432" s="81">
        <f>T432*(U432*(1+Q432)*1.18)+L432*N432*$W$1</f>
        <v>604.82267999999999</v>
      </c>
      <c r="Y432" s="124">
        <f t="shared" ref="Y432:Y437" si="138">L432*M432*O432*$V$1</f>
        <v>533.52</v>
      </c>
      <c r="Z432" s="85">
        <f t="shared" ref="Z432:Z437" si="139">V432-Y432</f>
        <v>374.07888000000003</v>
      </c>
      <c r="AB432" s="85">
        <f t="shared" ref="AB432:AB437" si="140">L432*N432*O432*$W$1</f>
        <v>281.29499999999996</v>
      </c>
      <c r="AC432" s="85">
        <f t="shared" ref="AC432:AC437" si="141">W432-AB432</f>
        <v>323.52768000000003</v>
      </c>
    </row>
    <row r="433" spans="1:29" s="119" customFormat="1" ht="12" thickBot="1">
      <c r="A433" s="139" t="s">
        <v>108</v>
      </c>
      <c r="B433" s="140" t="s">
        <v>3</v>
      </c>
      <c r="C433" s="140" t="s">
        <v>111</v>
      </c>
      <c r="D433" s="140" t="s">
        <v>54</v>
      </c>
      <c r="E433" s="140" t="s">
        <v>170</v>
      </c>
      <c r="F433" s="140" t="s">
        <v>36</v>
      </c>
      <c r="G433" s="140"/>
      <c r="H433" s="140" t="s">
        <v>12</v>
      </c>
      <c r="I433" s="145"/>
      <c r="J433" s="199" t="s">
        <v>91</v>
      </c>
      <c r="K433" s="94" t="s">
        <v>157</v>
      </c>
      <c r="L433" s="95">
        <v>0.3</v>
      </c>
      <c r="M433" s="95">
        <v>0.95</v>
      </c>
      <c r="N433" s="95">
        <v>0.95</v>
      </c>
      <c r="O433" s="95">
        <v>1</v>
      </c>
      <c r="P433" s="95">
        <v>0.85</v>
      </c>
      <c r="Q433" s="95">
        <v>0.6</v>
      </c>
      <c r="R433" s="100">
        <v>96554421</v>
      </c>
      <c r="S433" s="100">
        <v>19347483</v>
      </c>
      <c r="T433" s="100">
        <v>1</v>
      </c>
      <c r="U433" s="98">
        <v>165.11760000000001</v>
      </c>
      <c r="V433" s="98">
        <f>T433*(U433*(1+P433)*1.18)+L433*M433*$V$1</f>
        <v>953.25172079999993</v>
      </c>
      <c r="W433" s="81">
        <f>T433*(U433*(1+Q433)*1.18)+L433*N433*$W$1</f>
        <v>713.59202879999998</v>
      </c>
      <c r="Y433" s="124">
        <f t="shared" si="138"/>
        <v>592.79999999999995</v>
      </c>
      <c r="Z433" s="85">
        <f t="shared" si="139"/>
        <v>360.45172079999998</v>
      </c>
      <c r="AB433" s="85">
        <f t="shared" si="140"/>
        <v>401.84999999999997</v>
      </c>
      <c r="AC433" s="85">
        <f t="shared" si="141"/>
        <v>311.74202880000001</v>
      </c>
    </row>
    <row r="434" spans="1:29" s="119" customFormat="1" ht="12" thickBot="1">
      <c r="A434" s="139" t="s">
        <v>108</v>
      </c>
      <c r="B434" s="140" t="s">
        <v>3</v>
      </c>
      <c r="C434" s="140" t="s">
        <v>111</v>
      </c>
      <c r="D434" s="140" t="s">
        <v>54</v>
      </c>
      <c r="E434" s="140" t="s">
        <v>170</v>
      </c>
      <c r="F434" s="140" t="s">
        <v>36</v>
      </c>
      <c r="G434" s="140"/>
      <c r="H434" s="140" t="s">
        <v>12</v>
      </c>
      <c r="I434" s="145"/>
      <c r="J434" s="199" t="s">
        <v>158</v>
      </c>
      <c r="K434" s="94" t="s">
        <v>159</v>
      </c>
      <c r="L434" s="95">
        <v>0.4</v>
      </c>
      <c r="M434" s="95">
        <v>0.95</v>
      </c>
      <c r="N434" s="95">
        <v>0.95</v>
      </c>
      <c r="O434" s="95">
        <v>1</v>
      </c>
      <c r="P434" s="95">
        <v>0.85</v>
      </c>
      <c r="Q434" s="95">
        <v>0.6</v>
      </c>
      <c r="R434" s="100">
        <v>96307729</v>
      </c>
      <c r="S434" s="152" t="s">
        <v>180</v>
      </c>
      <c r="T434" s="100">
        <v>4</v>
      </c>
      <c r="U434" s="98">
        <v>338.01779999999997</v>
      </c>
      <c r="V434" s="98">
        <f>T434*(U434*(1+P434)*1.18)+L434*M434*$V$1</f>
        <v>3741.9714295999997</v>
      </c>
      <c r="W434" s="81">
        <f>T434*(U434*(1+Q434)*1.18)+L434*N434*$W$1</f>
        <v>3088.5104255999995</v>
      </c>
      <c r="Y434" s="124">
        <f t="shared" si="138"/>
        <v>790.4</v>
      </c>
      <c r="Z434" s="85">
        <f t="shared" si="139"/>
        <v>2951.5714295999996</v>
      </c>
      <c r="AB434" s="85">
        <f t="shared" si="140"/>
        <v>535.79999999999995</v>
      </c>
      <c r="AC434" s="85">
        <f t="shared" si="141"/>
        <v>2552.7104255999993</v>
      </c>
    </row>
    <row r="435" spans="1:29" s="119" customFormat="1" ht="12" thickBot="1">
      <c r="A435" s="139" t="s">
        <v>108</v>
      </c>
      <c r="B435" s="140" t="s">
        <v>3</v>
      </c>
      <c r="C435" s="140" t="s">
        <v>111</v>
      </c>
      <c r="D435" s="140" t="s">
        <v>54</v>
      </c>
      <c r="E435" s="140" t="s">
        <v>170</v>
      </c>
      <c r="F435" s="140" t="s">
        <v>36</v>
      </c>
      <c r="G435" s="140"/>
      <c r="H435" s="140" t="s">
        <v>12</v>
      </c>
      <c r="I435" s="145"/>
      <c r="J435" s="195" t="s">
        <v>93</v>
      </c>
      <c r="K435" s="94" t="s">
        <v>24</v>
      </c>
      <c r="L435" s="95">
        <v>0.3</v>
      </c>
      <c r="M435" s="95">
        <v>0.95</v>
      </c>
      <c r="N435" s="95">
        <v>0.95</v>
      </c>
      <c r="O435" s="95">
        <v>1</v>
      </c>
      <c r="P435" s="95">
        <v>0.85</v>
      </c>
      <c r="Q435" s="95">
        <v>0.6</v>
      </c>
      <c r="R435" s="100">
        <v>96415010</v>
      </c>
      <c r="S435" s="152" t="s">
        <v>180</v>
      </c>
      <c r="T435" s="100">
        <v>1</v>
      </c>
      <c r="U435" s="98">
        <v>5466.2615999999998</v>
      </c>
      <c r="V435" s="98">
        <f>T435*(U435*(1+P435)*1.18)+L435*M435*$V$1</f>
        <v>12525.649072799999</v>
      </c>
      <c r="W435" s="81">
        <f>T435*(U435*(1+Q435)*1.18)+L435*N435*$W$1</f>
        <v>10722.1519008</v>
      </c>
      <c r="Y435" s="124">
        <f t="shared" si="138"/>
        <v>592.79999999999995</v>
      </c>
      <c r="Z435" s="85">
        <f t="shared" si="139"/>
        <v>11932.8490728</v>
      </c>
      <c r="AB435" s="85">
        <f t="shared" si="140"/>
        <v>401.84999999999997</v>
      </c>
      <c r="AC435" s="85">
        <f t="shared" si="141"/>
        <v>10320.301900799999</v>
      </c>
    </row>
    <row r="436" spans="1:29" s="119" customFormat="1" ht="12" thickBot="1">
      <c r="A436" s="139" t="s">
        <v>108</v>
      </c>
      <c r="B436" s="140" t="s">
        <v>3</v>
      </c>
      <c r="C436" s="140" t="s">
        <v>111</v>
      </c>
      <c r="D436" s="140" t="s">
        <v>54</v>
      </c>
      <c r="E436" s="140" t="s">
        <v>170</v>
      </c>
      <c r="F436" s="140" t="s">
        <v>36</v>
      </c>
      <c r="G436" s="140"/>
      <c r="H436" s="140" t="s">
        <v>12</v>
      </c>
      <c r="I436" s="145"/>
      <c r="J436" s="195" t="s">
        <v>94</v>
      </c>
      <c r="K436" s="94" t="s">
        <v>25</v>
      </c>
      <c r="L436" s="95">
        <v>1</v>
      </c>
      <c r="M436" s="95">
        <v>0.47499999999999998</v>
      </c>
      <c r="N436" s="95">
        <v>0.52249999999999996</v>
      </c>
      <c r="O436" s="95">
        <v>1</v>
      </c>
      <c r="P436" s="95">
        <v>0.85</v>
      </c>
      <c r="Q436" s="95">
        <v>0.6</v>
      </c>
      <c r="R436" s="100">
        <v>96405129</v>
      </c>
      <c r="S436" s="152" t="s">
        <v>180</v>
      </c>
      <c r="T436" s="100">
        <v>1</v>
      </c>
      <c r="U436" s="98">
        <v>2394.8069999999998</v>
      </c>
      <c r="V436" s="98">
        <f>T436*(U436*(1+P436)*1.18)+L436*M436*$V$1</f>
        <v>6215.8636809999989</v>
      </c>
      <c r="W436" s="81">
        <f>T436*(U436*(1+Q436)*1.18)+L436*N436*$W$1</f>
        <v>5258.1206160000002</v>
      </c>
      <c r="Y436" s="124">
        <f t="shared" si="138"/>
        <v>988</v>
      </c>
      <c r="Z436" s="85">
        <f t="shared" si="139"/>
        <v>5227.8636809999989</v>
      </c>
      <c r="AB436" s="85">
        <f t="shared" si="140"/>
        <v>736.72499999999991</v>
      </c>
      <c r="AC436" s="85">
        <f t="shared" si="141"/>
        <v>4521.3956159999998</v>
      </c>
    </row>
    <row r="437" spans="1:29" s="119" customFormat="1">
      <c r="A437" s="139" t="s">
        <v>108</v>
      </c>
      <c r="B437" s="140" t="s">
        <v>3</v>
      </c>
      <c r="C437" s="140" t="s">
        <v>111</v>
      </c>
      <c r="D437" s="140" t="s">
        <v>54</v>
      </c>
      <c r="E437" s="140" t="s">
        <v>170</v>
      </c>
      <c r="F437" s="140" t="s">
        <v>36</v>
      </c>
      <c r="G437" s="140"/>
      <c r="H437" s="140" t="s">
        <v>12</v>
      </c>
      <c r="I437" s="145"/>
      <c r="J437" s="192" t="s">
        <v>95</v>
      </c>
      <c r="K437" s="77" t="s">
        <v>25</v>
      </c>
      <c r="L437" s="78">
        <v>1.3</v>
      </c>
      <c r="M437" s="78">
        <v>0.85499999999999998</v>
      </c>
      <c r="N437" s="78">
        <v>0.71249999999999991</v>
      </c>
      <c r="O437" s="78">
        <v>1</v>
      </c>
      <c r="P437" s="78">
        <v>0.85</v>
      </c>
      <c r="Q437" s="78">
        <v>0.6</v>
      </c>
      <c r="R437" s="79">
        <v>96405129</v>
      </c>
      <c r="S437" s="153" t="s">
        <v>180</v>
      </c>
      <c r="T437" s="79">
        <v>1</v>
      </c>
      <c r="U437" s="80">
        <v>2394.8069999999998</v>
      </c>
      <c r="V437" s="80">
        <f>T437*(U437*(1+P437)*1.18)+T438*(U438*(1+P438)*1.18)+L437*M437*$V$1</f>
        <v>11753.1142662</v>
      </c>
      <c r="W437" s="102">
        <f>T437*(U437*(1+Q437)*1.18)+T438*(U438*(1+Q438)*1.18)+L437*N437*$W$1</f>
        <v>9471.3697031999982</v>
      </c>
      <c r="Y437" s="124">
        <f t="shared" si="138"/>
        <v>2311.92</v>
      </c>
      <c r="Z437" s="85">
        <f t="shared" si="139"/>
        <v>9441.1942662000001</v>
      </c>
      <c r="AB437" s="85">
        <f t="shared" si="140"/>
        <v>1306.0124999999998</v>
      </c>
      <c r="AC437" s="85">
        <f t="shared" si="141"/>
        <v>8165.3572031999984</v>
      </c>
    </row>
    <row r="438" spans="1:29" s="119" customFormat="1">
      <c r="A438" s="139" t="s">
        <v>108</v>
      </c>
      <c r="B438" s="140" t="s">
        <v>3</v>
      </c>
      <c r="C438" s="140" t="s">
        <v>111</v>
      </c>
      <c r="D438" s="140" t="s">
        <v>54</v>
      </c>
      <c r="E438" s="140" t="s">
        <v>170</v>
      </c>
      <c r="F438" s="140" t="s">
        <v>36</v>
      </c>
      <c r="G438" s="140"/>
      <c r="H438" s="140" t="s">
        <v>12</v>
      </c>
      <c r="I438" s="145"/>
      <c r="J438" s="193" t="s">
        <v>95</v>
      </c>
      <c r="K438" s="3" t="s">
        <v>26</v>
      </c>
      <c r="L438" s="84"/>
      <c r="M438" s="84"/>
      <c r="N438" s="84"/>
      <c r="O438" s="84"/>
      <c r="P438" s="84">
        <v>0.85</v>
      </c>
      <c r="Q438" s="84">
        <v>0.6</v>
      </c>
      <c r="R438" s="82">
        <v>96549782</v>
      </c>
      <c r="S438" s="82">
        <v>19347613</v>
      </c>
      <c r="T438" s="82">
        <v>2</v>
      </c>
      <c r="U438" s="85">
        <v>965.03219999999999</v>
      </c>
      <c r="V438" s="85"/>
      <c r="W438" s="86"/>
      <c r="Y438" s="85"/>
      <c r="Z438" s="85"/>
      <c r="AB438" s="85"/>
      <c r="AC438" s="85"/>
    </row>
    <row r="439" spans="1:29" s="119" customFormat="1" ht="12" thickBot="1">
      <c r="A439" s="139" t="s">
        <v>108</v>
      </c>
      <c r="B439" s="140" t="s">
        <v>3</v>
      </c>
      <c r="C439" s="140" t="s">
        <v>111</v>
      </c>
      <c r="D439" s="140" t="s">
        <v>54</v>
      </c>
      <c r="E439" s="140" t="s">
        <v>170</v>
      </c>
      <c r="F439" s="140" t="s">
        <v>36</v>
      </c>
      <c r="G439" s="140"/>
      <c r="H439" s="140" t="s">
        <v>12</v>
      </c>
      <c r="I439" s="145"/>
      <c r="J439" s="194" t="s">
        <v>95</v>
      </c>
      <c r="K439" s="88" t="s">
        <v>27</v>
      </c>
      <c r="L439" s="89"/>
      <c r="M439" s="89"/>
      <c r="N439" s="89"/>
      <c r="O439" s="89"/>
      <c r="P439" s="89">
        <v>0.85</v>
      </c>
      <c r="Q439" s="89">
        <v>0.6</v>
      </c>
      <c r="R439" s="90"/>
      <c r="S439" s="90"/>
      <c r="T439" s="90"/>
      <c r="U439" s="91"/>
      <c r="V439" s="91"/>
      <c r="W439" s="92"/>
      <c r="Y439" s="85"/>
      <c r="Z439" s="85"/>
      <c r="AB439" s="85"/>
      <c r="AC439" s="85"/>
    </row>
    <row r="440" spans="1:29" s="119" customFormat="1" ht="12" thickBot="1">
      <c r="A440" s="139" t="s">
        <v>108</v>
      </c>
      <c r="B440" s="140" t="s">
        <v>3</v>
      </c>
      <c r="C440" s="140" t="s">
        <v>111</v>
      </c>
      <c r="D440" s="140" t="s">
        <v>54</v>
      </c>
      <c r="E440" s="140" t="s">
        <v>170</v>
      </c>
      <c r="F440" s="140" t="s">
        <v>36</v>
      </c>
      <c r="G440" s="140"/>
      <c r="H440" s="140" t="s">
        <v>12</v>
      </c>
      <c r="I440" s="145"/>
      <c r="J440" s="195" t="s">
        <v>96</v>
      </c>
      <c r="K440" s="94" t="s">
        <v>28</v>
      </c>
      <c r="L440" s="95">
        <v>0.89999999999999991</v>
      </c>
      <c r="M440" s="95">
        <v>0.57950000000000002</v>
      </c>
      <c r="N440" s="95">
        <v>0.61749999999999994</v>
      </c>
      <c r="O440" s="95">
        <v>1</v>
      </c>
      <c r="P440" s="95">
        <v>0.85</v>
      </c>
      <c r="Q440" s="95">
        <v>0.6</v>
      </c>
      <c r="R440" s="100">
        <v>96800089</v>
      </c>
      <c r="S440" s="152" t="s">
        <v>180</v>
      </c>
      <c r="T440" s="100">
        <v>1</v>
      </c>
      <c r="U440" s="98">
        <v>2119.6722</v>
      </c>
      <c r="V440" s="98">
        <f>T440*(U440*(1+P440)*1.18)+L440*M440*$V$1</f>
        <v>5712.0684125999996</v>
      </c>
      <c r="W440" s="81">
        <f>T440*(U440*(1+Q440)*1.18)+L440*N440*$W$1</f>
        <v>4785.5486136</v>
      </c>
      <c r="Y440" s="124">
        <f t="shared" ref="Y440:Y441" si="142">L440*M440*O440*$V$1</f>
        <v>1084.8239999999998</v>
      </c>
      <c r="Z440" s="85">
        <f t="shared" ref="Z440:Z441" si="143">V440-Y440</f>
        <v>4627.2444126</v>
      </c>
      <c r="AB440" s="85">
        <f t="shared" ref="AB440:AB441" si="144">L440*N440*O440*$W$1</f>
        <v>783.60749999999985</v>
      </c>
      <c r="AC440" s="85">
        <f t="shared" ref="AC440:AC441" si="145">W440-AB440</f>
        <v>4001.9411135999999</v>
      </c>
    </row>
    <row r="441" spans="1:29" s="119" customFormat="1">
      <c r="A441" s="139" t="s">
        <v>108</v>
      </c>
      <c r="B441" s="140" t="s">
        <v>3</v>
      </c>
      <c r="C441" s="140" t="s">
        <v>111</v>
      </c>
      <c r="D441" s="140" t="s">
        <v>54</v>
      </c>
      <c r="E441" s="140" t="s">
        <v>170</v>
      </c>
      <c r="F441" s="140" t="s">
        <v>36</v>
      </c>
      <c r="G441" s="140"/>
      <c r="H441" s="140" t="s">
        <v>12</v>
      </c>
      <c r="I441" s="145"/>
      <c r="J441" s="192" t="s">
        <v>97</v>
      </c>
      <c r="K441" s="77" t="s">
        <v>28</v>
      </c>
      <c r="L441" s="78">
        <v>1.2</v>
      </c>
      <c r="M441" s="78">
        <v>0.8929999999999999</v>
      </c>
      <c r="N441" s="78">
        <v>0.76</v>
      </c>
      <c r="O441" s="78">
        <v>1</v>
      </c>
      <c r="P441" s="78">
        <v>0.85</v>
      </c>
      <c r="Q441" s="78">
        <v>0.6</v>
      </c>
      <c r="R441" s="79">
        <v>96800089</v>
      </c>
      <c r="S441" s="153" t="s">
        <v>180</v>
      </c>
      <c r="T441" s="79">
        <v>1</v>
      </c>
      <c r="U441" s="80">
        <v>2119.6722</v>
      </c>
      <c r="V441" s="80">
        <f>T441*(U441*(1+P441)*1.18)+T442*(U442*(1+P442)*1.18)+L441*M441*$V$1</f>
        <v>10130.4759426</v>
      </c>
      <c r="W441" s="102">
        <f>T441*(U441*(1+Q441)*1.18)+T442*(U442*(1+Q442)*1.18)+L441*N441*$W$1</f>
        <v>8119.6911935999997</v>
      </c>
      <c r="Y441" s="124">
        <f t="shared" si="142"/>
        <v>2228.9279999999999</v>
      </c>
      <c r="Z441" s="85">
        <f t="shared" si="143"/>
        <v>7901.5479426000002</v>
      </c>
      <c r="AB441" s="85">
        <f t="shared" si="144"/>
        <v>1285.9199999999998</v>
      </c>
      <c r="AC441" s="85">
        <f t="shared" si="145"/>
        <v>6833.7711935999996</v>
      </c>
    </row>
    <row r="442" spans="1:29" s="119" customFormat="1">
      <c r="A442" s="139" t="s">
        <v>108</v>
      </c>
      <c r="B442" s="140" t="s">
        <v>3</v>
      </c>
      <c r="C442" s="140" t="s">
        <v>111</v>
      </c>
      <c r="D442" s="140" t="s">
        <v>54</v>
      </c>
      <c r="E442" s="140" t="s">
        <v>170</v>
      </c>
      <c r="F442" s="140" t="s">
        <v>36</v>
      </c>
      <c r="G442" s="140"/>
      <c r="H442" s="140" t="s">
        <v>12</v>
      </c>
      <c r="I442" s="145"/>
      <c r="J442" s="193" t="s">
        <v>97</v>
      </c>
      <c r="K442" s="3" t="s">
        <v>29</v>
      </c>
      <c r="L442" s="84"/>
      <c r="M442" s="84"/>
      <c r="N442" s="84"/>
      <c r="O442" s="84"/>
      <c r="P442" s="84">
        <v>0.85</v>
      </c>
      <c r="Q442" s="84">
        <v>0.6</v>
      </c>
      <c r="R442" s="82">
        <v>96549630</v>
      </c>
      <c r="S442" s="82">
        <v>19347612</v>
      </c>
      <c r="T442" s="82">
        <v>2</v>
      </c>
      <c r="U442" s="85">
        <v>749.95500000000004</v>
      </c>
      <c r="V442" s="85"/>
      <c r="W442" s="86"/>
      <c r="Y442" s="85"/>
      <c r="Z442" s="85"/>
      <c r="AB442" s="85"/>
      <c r="AC442" s="85"/>
    </row>
    <row r="443" spans="1:29" s="119" customFormat="1" ht="12" thickBot="1">
      <c r="A443" s="139" t="s">
        <v>108</v>
      </c>
      <c r="B443" s="140" t="s">
        <v>3</v>
      </c>
      <c r="C443" s="140" t="s">
        <v>111</v>
      </c>
      <c r="D443" s="140" t="s">
        <v>54</v>
      </c>
      <c r="E443" s="140" t="s">
        <v>170</v>
      </c>
      <c r="F443" s="140" t="s">
        <v>36</v>
      </c>
      <c r="G443" s="140"/>
      <c r="H443" s="140" t="s">
        <v>12</v>
      </c>
      <c r="I443" s="145"/>
      <c r="J443" s="194" t="s">
        <v>97</v>
      </c>
      <c r="K443" s="88" t="s">
        <v>31</v>
      </c>
      <c r="L443" s="89"/>
      <c r="M443" s="89"/>
      <c r="N443" s="89"/>
      <c r="O443" s="89"/>
      <c r="P443" s="89">
        <v>0.85</v>
      </c>
      <c r="Q443" s="89">
        <v>0.6</v>
      </c>
      <c r="R443" s="90"/>
      <c r="S443" s="90"/>
      <c r="T443" s="90"/>
      <c r="U443" s="91"/>
      <c r="V443" s="91"/>
      <c r="W443" s="92"/>
      <c r="Y443" s="85"/>
      <c r="Z443" s="85"/>
      <c r="AB443" s="85"/>
      <c r="AC443" s="85"/>
    </row>
    <row r="444" spans="1:29" s="119" customFormat="1">
      <c r="A444" s="139" t="s">
        <v>108</v>
      </c>
      <c r="B444" s="140" t="s">
        <v>3</v>
      </c>
      <c r="C444" s="140" t="s">
        <v>111</v>
      </c>
      <c r="D444" s="140" t="s">
        <v>54</v>
      </c>
      <c r="E444" s="140" t="s">
        <v>170</v>
      </c>
      <c r="F444" s="140" t="s">
        <v>36</v>
      </c>
      <c r="G444" s="140"/>
      <c r="H444" s="140" t="s">
        <v>12</v>
      </c>
      <c r="I444" s="145"/>
      <c r="J444" s="192" t="s">
        <v>98</v>
      </c>
      <c r="K444" s="77" t="s">
        <v>160</v>
      </c>
      <c r="L444" s="78">
        <v>1</v>
      </c>
      <c r="M444" s="78">
        <v>1.2825</v>
      </c>
      <c r="N444" s="78">
        <v>1.0449999999999999</v>
      </c>
      <c r="O444" s="78">
        <v>1</v>
      </c>
      <c r="P444" s="78">
        <v>0.85</v>
      </c>
      <c r="Q444" s="78">
        <v>0.6</v>
      </c>
      <c r="R444" s="79">
        <v>96407820</v>
      </c>
      <c r="S444" s="79">
        <v>19347946</v>
      </c>
      <c r="T444" s="79">
        <v>1</v>
      </c>
      <c r="U444" s="80">
        <v>1402.9692</v>
      </c>
      <c r="V444" s="80">
        <f>T444*(U444*(1+P444)*1.18)+L444*M444*$V$1</f>
        <v>5730.2817636</v>
      </c>
      <c r="W444" s="102">
        <f>T444*(U444*(1+Q444)*1.18)+L444*N444*$W$1</f>
        <v>4122.2558496000001</v>
      </c>
      <c r="Y444" s="124">
        <f>L444*M444*O444*$V$1</f>
        <v>2667.6</v>
      </c>
      <c r="Z444" s="85">
        <f>V444-Y444</f>
        <v>3062.6817636000001</v>
      </c>
      <c r="AB444" s="85">
        <f>L444*N444*O444*$W$1</f>
        <v>1473.4499999999998</v>
      </c>
      <c r="AC444" s="85">
        <f>W444-AB444</f>
        <v>2648.8058496000003</v>
      </c>
    </row>
    <row r="445" spans="1:29" s="119" customFormat="1" ht="12" thickBot="1">
      <c r="A445" s="139" t="s">
        <v>108</v>
      </c>
      <c r="B445" s="140" t="s">
        <v>3</v>
      </c>
      <c r="C445" s="140" t="s">
        <v>111</v>
      </c>
      <c r="D445" s="140" t="s">
        <v>54</v>
      </c>
      <c r="E445" s="140" t="s">
        <v>170</v>
      </c>
      <c r="F445" s="140" t="s">
        <v>36</v>
      </c>
      <c r="G445" s="140"/>
      <c r="H445" s="140" t="s">
        <v>12</v>
      </c>
      <c r="I445" s="145"/>
      <c r="J445" s="194" t="s">
        <v>98</v>
      </c>
      <c r="K445" s="88" t="s">
        <v>161</v>
      </c>
      <c r="L445" s="89"/>
      <c r="M445" s="89"/>
      <c r="N445" s="89"/>
      <c r="O445" s="89"/>
      <c r="P445" s="89">
        <v>0.85</v>
      </c>
      <c r="Q445" s="89">
        <v>0.6</v>
      </c>
      <c r="R445" s="90">
        <v>96407819</v>
      </c>
      <c r="S445" s="90">
        <v>19347945</v>
      </c>
      <c r="T445" s="90">
        <v>1</v>
      </c>
      <c r="U445" s="91">
        <v>1402.9692</v>
      </c>
      <c r="V445" s="91"/>
      <c r="W445" s="92"/>
      <c r="Y445" s="85"/>
      <c r="Z445" s="85"/>
      <c r="AB445" s="85"/>
      <c r="AC445" s="85"/>
    </row>
    <row r="446" spans="1:29" s="119" customFormat="1">
      <c r="A446" s="139" t="s">
        <v>108</v>
      </c>
      <c r="B446" s="140" t="s">
        <v>3</v>
      </c>
      <c r="C446" s="140" t="s">
        <v>111</v>
      </c>
      <c r="D446" s="140" t="s">
        <v>54</v>
      </c>
      <c r="E446" s="140" t="s">
        <v>170</v>
      </c>
      <c r="F446" s="140" t="s">
        <v>36</v>
      </c>
      <c r="G446" s="140"/>
      <c r="H446" s="140" t="s">
        <v>12</v>
      </c>
      <c r="I446" s="145"/>
      <c r="J446" s="192" t="s">
        <v>32</v>
      </c>
      <c r="K446" s="77" t="s">
        <v>162</v>
      </c>
      <c r="L446" s="78">
        <v>1</v>
      </c>
      <c r="M446" s="78">
        <v>1.2825</v>
      </c>
      <c r="N446" s="78">
        <v>1.0449999999999999</v>
      </c>
      <c r="O446" s="78">
        <v>1</v>
      </c>
      <c r="P446" s="78">
        <v>0.85</v>
      </c>
      <c r="Q446" s="78">
        <v>0.6</v>
      </c>
      <c r="R446" s="79" t="s">
        <v>189</v>
      </c>
      <c r="S446" s="79" t="s">
        <v>238</v>
      </c>
      <c r="T446" s="79">
        <v>1</v>
      </c>
      <c r="U446" s="105">
        <v>1402.9692</v>
      </c>
      <c r="V446" s="80">
        <f>T446*(U446*(1+P446)*1.18)+L446*M446*$V$1+T447*(U447*(1+P447)*1.18)</f>
        <v>7795.0858482000003</v>
      </c>
      <c r="W446" s="102">
        <f>T446*(U446*(1+Q446)*1.18)+L446*N446*$V$1+T447*(U447*(1+Q447)*1.18)</f>
        <v>6608.1823551999996</v>
      </c>
      <c r="X446" s="119">
        <v>19347946</v>
      </c>
      <c r="Y446" s="124">
        <f>L446*M446*O446*$V$1</f>
        <v>2667.6</v>
      </c>
      <c r="Z446" s="85">
        <f>V446-Y446</f>
        <v>5127.4858482</v>
      </c>
      <c r="AB446" s="85">
        <f>L446*N446*O446*$W$1</f>
        <v>1473.4499999999998</v>
      </c>
      <c r="AC446" s="85">
        <f>W446-AB446</f>
        <v>5134.7323551999998</v>
      </c>
    </row>
    <row r="447" spans="1:29" s="119" customFormat="1">
      <c r="A447" s="139" t="s">
        <v>108</v>
      </c>
      <c r="B447" s="140" t="s">
        <v>3</v>
      </c>
      <c r="C447" s="140" t="s">
        <v>111</v>
      </c>
      <c r="D447" s="140" t="s">
        <v>54</v>
      </c>
      <c r="E447" s="140" t="s">
        <v>170</v>
      </c>
      <c r="F447" s="140" t="s">
        <v>36</v>
      </c>
      <c r="G447" s="140"/>
      <c r="H447" s="140" t="s">
        <v>12</v>
      </c>
      <c r="I447" s="145"/>
      <c r="J447" s="193" t="s">
        <v>32</v>
      </c>
      <c r="K447" s="3" t="s">
        <v>163</v>
      </c>
      <c r="L447" s="84"/>
      <c r="M447" s="84"/>
      <c r="N447" s="84"/>
      <c r="O447" s="84"/>
      <c r="P447" s="84">
        <v>0.85</v>
      </c>
      <c r="Q447" s="84">
        <v>0.6</v>
      </c>
      <c r="R447" s="82">
        <v>96549921</v>
      </c>
      <c r="S447" s="158" t="s">
        <v>19</v>
      </c>
      <c r="T447" s="82">
        <v>1</v>
      </c>
      <c r="U447" s="85">
        <v>945.85619999999994</v>
      </c>
      <c r="V447" s="85"/>
      <c r="W447" s="86"/>
      <c r="Y447" s="85"/>
      <c r="Z447" s="85"/>
      <c r="AB447" s="85"/>
      <c r="AC447" s="85"/>
    </row>
    <row r="448" spans="1:29" s="119" customFormat="1" ht="12" thickBot="1">
      <c r="A448" s="139" t="s">
        <v>108</v>
      </c>
      <c r="B448" s="140" t="s">
        <v>3</v>
      </c>
      <c r="C448" s="140" t="s">
        <v>111</v>
      </c>
      <c r="D448" s="140" t="s">
        <v>54</v>
      </c>
      <c r="E448" s="140" t="s">
        <v>170</v>
      </c>
      <c r="F448" s="140" t="s">
        <v>36</v>
      </c>
      <c r="G448" s="140"/>
      <c r="H448" s="140" t="s">
        <v>12</v>
      </c>
      <c r="I448" s="145"/>
      <c r="J448" s="194" t="s">
        <v>32</v>
      </c>
      <c r="K448" s="88" t="s">
        <v>164</v>
      </c>
      <c r="L448" s="89"/>
      <c r="M448" s="89"/>
      <c r="N448" s="89"/>
      <c r="O448" s="89"/>
      <c r="P448" s="89">
        <v>0.85</v>
      </c>
      <c r="Q448" s="89">
        <v>0.6</v>
      </c>
      <c r="R448" s="90">
        <v>96549921</v>
      </c>
      <c r="S448" s="156" t="s">
        <v>19</v>
      </c>
      <c r="T448" s="90">
        <v>1</v>
      </c>
      <c r="U448" s="91">
        <v>945.85619999999994</v>
      </c>
      <c r="V448" s="91"/>
      <c r="W448" s="92"/>
      <c r="Y448" s="85"/>
      <c r="Z448" s="85"/>
      <c r="AB448" s="85"/>
      <c r="AC448" s="85"/>
    </row>
    <row r="449" spans="1:29" s="119" customFormat="1">
      <c r="A449" s="139" t="s">
        <v>108</v>
      </c>
      <c r="B449" s="140" t="s">
        <v>3</v>
      </c>
      <c r="C449" s="140" t="s">
        <v>111</v>
      </c>
      <c r="D449" s="140" t="s">
        <v>54</v>
      </c>
      <c r="E449" s="140" t="s">
        <v>170</v>
      </c>
      <c r="F449" s="140" t="s">
        <v>36</v>
      </c>
      <c r="G449" s="140"/>
      <c r="H449" s="140" t="s">
        <v>12</v>
      </c>
      <c r="I449" s="145"/>
      <c r="J449" s="192" t="s">
        <v>99</v>
      </c>
      <c r="K449" s="77" t="s">
        <v>165</v>
      </c>
      <c r="L449" s="78">
        <v>0.60000000000000009</v>
      </c>
      <c r="M449" s="78">
        <v>0.95</v>
      </c>
      <c r="N449" s="78">
        <v>0.95</v>
      </c>
      <c r="O449" s="78">
        <v>1</v>
      </c>
      <c r="P449" s="78">
        <v>0.85</v>
      </c>
      <c r="Q449" s="78">
        <v>0.6</v>
      </c>
      <c r="R449" s="79">
        <v>96407822</v>
      </c>
      <c r="S449" s="79">
        <v>19347948</v>
      </c>
      <c r="T449" s="79">
        <v>1</v>
      </c>
      <c r="U449" s="80">
        <v>1323.3888000000002</v>
      </c>
      <c r="V449" s="80">
        <f>T449*(U449*(1+P449)*1.18)+L449*M449*$V$1</f>
        <v>4074.5577504000003</v>
      </c>
      <c r="W449" s="102">
        <f>T449*(U449*(1+Q449)*1.18)+L449*N449*$W$1</f>
        <v>3302.2580544000002</v>
      </c>
      <c r="Y449" s="124">
        <f>L449*M449*O449*$V$1</f>
        <v>1185.6000000000001</v>
      </c>
      <c r="Z449" s="85">
        <f>V449-Y449</f>
        <v>2888.9577503999999</v>
      </c>
      <c r="AB449" s="85">
        <f>L449*N449*O449*$W$1</f>
        <v>803.7</v>
      </c>
      <c r="AC449" s="85">
        <f>W449-AB449</f>
        <v>2498.5580544000004</v>
      </c>
    </row>
    <row r="450" spans="1:29" s="119" customFormat="1" ht="12" thickBot="1">
      <c r="A450" s="139" t="s">
        <v>108</v>
      </c>
      <c r="B450" s="140" t="s">
        <v>3</v>
      </c>
      <c r="C450" s="140" t="s">
        <v>111</v>
      </c>
      <c r="D450" s="140" t="s">
        <v>54</v>
      </c>
      <c r="E450" s="140" t="s">
        <v>170</v>
      </c>
      <c r="F450" s="140" t="s">
        <v>36</v>
      </c>
      <c r="G450" s="140"/>
      <c r="H450" s="140" t="s">
        <v>12</v>
      </c>
      <c r="I450" s="145"/>
      <c r="J450" s="194" t="s">
        <v>99</v>
      </c>
      <c r="K450" s="88" t="s">
        <v>166</v>
      </c>
      <c r="L450" s="89"/>
      <c r="M450" s="89"/>
      <c r="N450" s="89"/>
      <c r="O450" s="89"/>
      <c r="P450" s="89">
        <v>0.85</v>
      </c>
      <c r="Q450" s="89">
        <v>0.6</v>
      </c>
      <c r="R450" s="90">
        <v>96407821</v>
      </c>
      <c r="S450" s="90">
        <v>19347947</v>
      </c>
      <c r="T450" s="90">
        <v>1</v>
      </c>
      <c r="U450" s="91">
        <v>1323.3888000000002</v>
      </c>
      <c r="V450" s="91"/>
      <c r="W450" s="92"/>
      <c r="Y450" s="85"/>
      <c r="Z450" s="85"/>
      <c r="AB450" s="85"/>
      <c r="AC450" s="85"/>
    </row>
    <row r="451" spans="1:29" s="119" customFormat="1">
      <c r="A451" s="139" t="s">
        <v>108</v>
      </c>
      <c r="B451" s="140" t="s">
        <v>3</v>
      </c>
      <c r="C451" s="140" t="s">
        <v>111</v>
      </c>
      <c r="D451" s="140" t="s">
        <v>54</v>
      </c>
      <c r="E451" s="140" t="s">
        <v>170</v>
      </c>
      <c r="F451" s="140" t="s">
        <v>36</v>
      </c>
      <c r="G451" s="140"/>
      <c r="H451" s="140" t="s">
        <v>12</v>
      </c>
      <c r="I451" s="145"/>
      <c r="J451" s="192" t="s">
        <v>92</v>
      </c>
      <c r="K451" s="77" t="s">
        <v>167</v>
      </c>
      <c r="L451" s="78">
        <v>2</v>
      </c>
      <c r="M451" s="78">
        <v>1.4249999999999998</v>
      </c>
      <c r="N451" s="78">
        <v>1.8049999999999999</v>
      </c>
      <c r="O451" s="78">
        <v>1</v>
      </c>
      <c r="P451" s="78">
        <v>0.85</v>
      </c>
      <c r="Q451" s="78">
        <v>0.6</v>
      </c>
      <c r="R451" s="79" t="s">
        <v>180</v>
      </c>
      <c r="S451" s="153" t="s">
        <v>180</v>
      </c>
      <c r="T451" s="79"/>
      <c r="U451" s="105"/>
      <c r="V451" s="105"/>
      <c r="W451" s="102"/>
      <c r="Y451" s="85"/>
      <c r="Z451" s="85"/>
      <c r="AB451" s="85"/>
      <c r="AC451" s="85"/>
    </row>
    <row r="452" spans="1:29" s="119" customFormat="1">
      <c r="A452" s="139" t="s">
        <v>108</v>
      </c>
      <c r="B452" s="140" t="s">
        <v>3</v>
      </c>
      <c r="C452" s="140" t="s">
        <v>111</v>
      </c>
      <c r="D452" s="140" t="s">
        <v>54</v>
      </c>
      <c r="E452" s="140" t="s">
        <v>170</v>
      </c>
      <c r="F452" s="140" t="s">
        <v>36</v>
      </c>
      <c r="G452" s="140"/>
      <c r="H452" s="140" t="s">
        <v>12</v>
      </c>
      <c r="I452" s="145"/>
      <c r="J452" s="193" t="s">
        <v>92</v>
      </c>
      <c r="K452" s="3" t="s">
        <v>179</v>
      </c>
      <c r="L452" s="84"/>
      <c r="M452" s="84"/>
      <c r="N452" s="84"/>
      <c r="O452" s="84"/>
      <c r="P452" s="84"/>
      <c r="Q452" s="84"/>
      <c r="R452" s="82">
        <v>55567191</v>
      </c>
      <c r="S452" s="150" t="s">
        <v>180</v>
      </c>
      <c r="T452" s="82">
        <v>1</v>
      </c>
      <c r="U452" s="85">
        <v>2607.7626</v>
      </c>
      <c r="V452" s="124"/>
      <c r="W452" s="127"/>
      <c r="Y452" s="85"/>
      <c r="Z452" s="85"/>
      <c r="AB452" s="85"/>
      <c r="AC452" s="85"/>
    </row>
    <row r="453" spans="1:29" s="119" customFormat="1">
      <c r="A453" s="139" t="s">
        <v>108</v>
      </c>
      <c r="B453" s="140" t="s">
        <v>3</v>
      </c>
      <c r="C453" s="140" t="s">
        <v>111</v>
      </c>
      <c r="D453" s="140" t="s">
        <v>54</v>
      </c>
      <c r="E453" s="140" t="s">
        <v>170</v>
      </c>
      <c r="F453" s="140" t="s">
        <v>36</v>
      </c>
      <c r="G453" s="140"/>
      <c r="H453" s="140" t="s">
        <v>12</v>
      </c>
      <c r="I453" s="145"/>
      <c r="J453" s="193" t="s">
        <v>92</v>
      </c>
      <c r="K453" s="3" t="s">
        <v>192</v>
      </c>
      <c r="L453" s="84"/>
      <c r="M453" s="84"/>
      <c r="N453" s="84"/>
      <c r="O453" s="84"/>
      <c r="P453" s="84"/>
      <c r="Q453" s="84"/>
      <c r="R453" s="82">
        <v>96413864</v>
      </c>
      <c r="S453" s="150" t="s">
        <v>180</v>
      </c>
      <c r="T453" s="82">
        <v>1</v>
      </c>
      <c r="U453" s="85">
        <v>1103.7521999999999</v>
      </c>
      <c r="V453" s="124"/>
      <c r="W453" s="127"/>
      <c r="Y453" s="85"/>
      <c r="Z453" s="85"/>
      <c r="AB453" s="85"/>
      <c r="AC453" s="85"/>
    </row>
    <row r="454" spans="1:29" s="119" customFormat="1">
      <c r="A454" s="139" t="s">
        <v>108</v>
      </c>
      <c r="B454" s="140" t="s">
        <v>3</v>
      </c>
      <c r="C454" s="140" t="s">
        <v>190</v>
      </c>
      <c r="D454" s="140" t="s">
        <v>54</v>
      </c>
      <c r="E454" s="140" t="s">
        <v>170</v>
      </c>
      <c r="F454" s="140" t="s">
        <v>36</v>
      </c>
      <c r="G454" s="140"/>
      <c r="H454" s="140" t="s">
        <v>12</v>
      </c>
      <c r="I454" s="145"/>
      <c r="J454" s="193" t="s">
        <v>92</v>
      </c>
      <c r="K454" s="3" t="s">
        <v>191</v>
      </c>
      <c r="L454" s="84"/>
      <c r="M454" s="84"/>
      <c r="N454" s="84"/>
      <c r="O454" s="84"/>
      <c r="P454" s="84"/>
      <c r="Q454" s="84"/>
      <c r="R454" s="82">
        <v>96413863</v>
      </c>
      <c r="S454" s="150" t="s">
        <v>180</v>
      </c>
      <c r="T454" s="82">
        <v>1</v>
      </c>
      <c r="U454" s="85">
        <v>1103.7521999999999</v>
      </c>
      <c r="V454" s="124"/>
      <c r="W454" s="127"/>
      <c r="Y454" s="85"/>
      <c r="Z454" s="85"/>
      <c r="AB454" s="85"/>
      <c r="AC454" s="85"/>
    </row>
    <row r="455" spans="1:29" s="119" customFormat="1" ht="12" thickBot="1">
      <c r="A455" s="139" t="s">
        <v>108</v>
      </c>
      <c r="B455" s="140" t="s">
        <v>3</v>
      </c>
      <c r="C455" s="140" t="s">
        <v>111</v>
      </c>
      <c r="D455" s="140" t="s">
        <v>54</v>
      </c>
      <c r="E455" s="140" t="s">
        <v>170</v>
      </c>
      <c r="F455" s="140" t="s">
        <v>36</v>
      </c>
      <c r="G455" s="140"/>
      <c r="H455" s="140" t="s">
        <v>12</v>
      </c>
      <c r="I455" s="145"/>
      <c r="J455" s="194" t="s">
        <v>92</v>
      </c>
      <c r="K455" s="88" t="s">
        <v>181</v>
      </c>
      <c r="L455" s="89"/>
      <c r="M455" s="89"/>
      <c r="N455" s="89"/>
      <c r="O455" s="89"/>
      <c r="P455" s="89"/>
      <c r="Q455" s="89"/>
      <c r="R455" s="90">
        <v>96413861</v>
      </c>
      <c r="S455" s="154" t="s">
        <v>180</v>
      </c>
      <c r="T455" s="90">
        <v>1</v>
      </c>
      <c r="U455" s="91">
        <v>2997.8718000000003</v>
      </c>
      <c r="V455" s="128"/>
      <c r="W455" s="129"/>
      <c r="Y455" s="85"/>
      <c r="Z455" s="85"/>
      <c r="AB455" s="85"/>
      <c r="AC455" s="85"/>
    </row>
    <row r="456" spans="1:29" s="119" customFormat="1">
      <c r="A456" s="209" t="s">
        <v>108</v>
      </c>
      <c r="B456" s="181" t="s">
        <v>3</v>
      </c>
      <c r="C456" s="181" t="s">
        <v>111</v>
      </c>
      <c r="D456" s="181" t="s">
        <v>54</v>
      </c>
      <c r="E456" s="181" t="s">
        <v>168</v>
      </c>
      <c r="F456" s="181" t="s">
        <v>36</v>
      </c>
      <c r="G456" s="181"/>
      <c r="H456" s="181" t="s">
        <v>14</v>
      </c>
      <c r="I456" s="210"/>
      <c r="J456" s="196" t="s">
        <v>89</v>
      </c>
      <c r="K456" s="133" t="s">
        <v>20</v>
      </c>
      <c r="L456" s="134">
        <v>0.4</v>
      </c>
      <c r="M456" s="134">
        <v>0.95</v>
      </c>
      <c r="N456" s="134">
        <v>0.85499999999999998</v>
      </c>
      <c r="O456" s="134">
        <v>1</v>
      </c>
      <c r="P456" s="134">
        <v>0.88</v>
      </c>
      <c r="Q456" s="134">
        <f>P456</f>
        <v>0.88</v>
      </c>
      <c r="R456" s="135">
        <v>95599912</v>
      </c>
      <c r="S456" s="157" t="s">
        <v>19</v>
      </c>
      <c r="T456" s="135">
        <v>3.75</v>
      </c>
      <c r="U456" s="136">
        <v>275.43059999999997</v>
      </c>
      <c r="V456" s="136">
        <f>U456*(1+P456)*T456*1.18+((U457+U458)*(1+P457))*1.18+L456*M456*$V$1</f>
        <v>3357.7907347999994</v>
      </c>
      <c r="W456" s="137">
        <f>U456*(1+Q456)*T456*1.18+((U457+U458)*(1+Q457))*1.18+L456*N456*$W$1</f>
        <v>3012.3021437999996</v>
      </c>
      <c r="Y456" s="124">
        <f>L456*M456*O456*$V$1</f>
        <v>790.4</v>
      </c>
      <c r="Z456" s="85">
        <f>V456-Y456</f>
        <v>2567.3907347999993</v>
      </c>
      <c r="AB456" s="85">
        <f>L456*N456*O456*$W$1</f>
        <v>482.22</v>
      </c>
      <c r="AC456" s="85">
        <f>W456-AB456</f>
        <v>2530.0821437999994</v>
      </c>
    </row>
    <row r="457" spans="1:29" s="119" customFormat="1">
      <c r="A457" s="139" t="s">
        <v>108</v>
      </c>
      <c r="B457" s="140" t="s">
        <v>3</v>
      </c>
      <c r="C457" s="140" t="s">
        <v>111</v>
      </c>
      <c r="D457" s="140" t="s">
        <v>54</v>
      </c>
      <c r="E457" s="140" t="s">
        <v>168</v>
      </c>
      <c r="F457" s="140" t="s">
        <v>36</v>
      </c>
      <c r="G457" s="140"/>
      <c r="H457" s="140" t="s">
        <v>14</v>
      </c>
      <c r="I457" s="145"/>
      <c r="J457" s="197" t="s">
        <v>89</v>
      </c>
      <c r="K457" s="3" t="s">
        <v>21</v>
      </c>
      <c r="L457" s="84"/>
      <c r="M457" s="84"/>
      <c r="N457" s="84"/>
      <c r="O457" s="84"/>
      <c r="P457" s="84">
        <v>0.85</v>
      </c>
      <c r="Q457" s="84">
        <v>0.6</v>
      </c>
      <c r="R457" s="82">
        <v>96879797</v>
      </c>
      <c r="S457" s="82">
        <v>19347462</v>
      </c>
      <c r="T457" s="82">
        <v>1</v>
      </c>
      <c r="U457" s="85">
        <v>80.14139999999999</v>
      </c>
      <c r="V457" s="85"/>
      <c r="W457" s="86"/>
      <c r="Y457" s="85"/>
      <c r="Z457" s="85"/>
      <c r="AB457" s="85"/>
      <c r="AC457" s="85"/>
    </row>
    <row r="458" spans="1:29" s="119" customFormat="1" ht="12" thickBot="1">
      <c r="A458" s="139" t="s">
        <v>108</v>
      </c>
      <c r="B458" s="140" t="s">
        <v>3</v>
      </c>
      <c r="C458" s="140" t="s">
        <v>111</v>
      </c>
      <c r="D458" s="140" t="s">
        <v>54</v>
      </c>
      <c r="E458" s="140" t="s">
        <v>168</v>
      </c>
      <c r="F458" s="140" t="s">
        <v>36</v>
      </c>
      <c r="G458" s="140"/>
      <c r="H458" s="140" t="s">
        <v>14</v>
      </c>
      <c r="I458" s="145"/>
      <c r="J458" s="198" t="s">
        <v>89</v>
      </c>
      <c r="K458" s="88" t="s">
        <v>22</v>
      </c>
      <c r="L458" s="89"/>
      <c r="M458" s="89"/>
      <c r="N458" s="89"/>
      <c r="O458" s="89"/>
      <c r="P458" s="89">
        <v>0.85</v>
      </c>
      <c r="Q458" s="89">
        <v>0.6</v>
      </c>
      <c r="R458" s="90">
        <v>94525114</v>
      </c>
      <c r="S458" s="156" t="s">
        <v>19</v>
      </c>
      <c r="T458" s="90">
        <v>1</v>
      </c>
      <c r="U458" s="91">
        <v>46.328400000000002</v>
      </c>
      <c r="V458" s="91"/>
      <c r="W458" s="92"/>
      <c r="Y458" s="85"/>
      <c r="Z458" s="85"/>
      <c r="AB458" s="85"/>
      <c r="AC458" s="85"/>
    </row>
    <row r="459" spans="1:29" s="119" customFormat="1" ht="12" thickBot="1">
      <c r="A459" s="139" t="s">
        <v>108</v>
      </c>
      <c r="B459" s="140" t="s">
        <v>3</v>
      </c>
      <c r="C459" s="140" t="s">
        <v>111</v>
      </c>
      <c r="D459" s="140" t="s">
        <v>54</v>
      </c>
      <c r="E459" s="140" t="s">
        <v>168</v>
      </c>
      <c r="F459" s="140" t="s">
        <v>36</v>
      </c>
      <c r="G459" s="140"/>
      <c r="H459" s="140" t="s">
        <v>14</v>
      </c>
      <c r="I459" s="145"/>
      <c r="J459" s="195" t="s">
        <v>90</v>
      </c>
      <c r="K459" s="94" t="s">
        <v>23</v>
      </c>
      <c r="L459" s="95">
        <v>0.3</v>
      </c>
      <c r="M459" s="95">
        <v>0.85499999999999998</v>
      </c>
      <c r="N459" s="95">
        <v>0.66499999999999992</v>
      </c>
      <c r="O459" s="95">
        <v>1</v>
      </c>
      <c r="P459" s="95">
        <v>0.85</v>
      </c>
      <c r="Q459" s="95">
        <v>0.6</v>
      </c>
      <c r="R459" s="96">
        <v>42390442</v>
      </c>
      <c r="S459" s="100">
        <v>19347467</v>
      </c>
      <c r="T459" s="97">
        <v>1</v>
      </c>
      <c r="U459" s="98">
        <v>171.36</v>
      </c>
      <c r="V459" s="98">
        <f>T459*(U459*(1+P459)*1.18)+L459*M459*$V$1</f>
        <v>907.59888000000001</v>
      </c>
      <c r="W459" s="81">
        <f>T459*(U459*(1+Q459)*1.18)+L459*N459*$W$1</f>
        <v>604.82267999999999</v>
      </c>
      <c r="Y459" s="124">
        <f t="shared" ref="Y459:Y464" si="146">L459*M459*O459*$V$1</f>
        <v>533.52</v>
      </c>
      <c r="Z459" s="85">
        <f t="shared" ref="Z459:Z464" si="147">V459-Y459</f>
        <v>374.07888000000003</v>
      </c>
      <c r="AB459" s="85">
        <f t="shared" ref="AB459:AB464" si="148">L459*N459*O459*$W$1</f>
        <v>281.29499999999996</v>
      </c>
      <c r="AC459" s="85">
        <f t="shared" ref="AC459:AC464" si="149">W459-AB459</f>
        <v>323.52768000000003</v>
      </c>
    </row>
    <row r="460" spans="1:29" s="119" customFormat="1" ht="12" thickBot="1">
      <c r="A460" s="139" t="s">
        <v>108</v>
      </c>
      <c r="B460" s="140" t="s">
        <v>3</v>
      </c>
      <c r="C460" s="140" t="s">
        <v>111</v>
      </c>
      <c r="D460" s="140" t="s">
        <v>54</v>
      </c>
      <c r="E460" s="140" t="s">
        <v>168</v>
      </c>
      <c r="F460" s="140" t="s">
        <v>36</v>
      </c>
      <c r="G460" s="140"/>
      <c r="H460" s="140" t="s">
        <v>14</v>
      </c>
      <c r="I460" s="145"/>
      <c r="J460" s="199" t="s">
        <v>91</v>
      </c>
      <c r="K460" s="94" t="s">
        <v>157</v>
      </c>
      <c r="L460" s="95">
        <v>0.3</v>
      </c>
      <c r="M460" s="95">
        <v>0.95</v>
      </c>
      <c r="N460" s="95">
        <v>0.95</v>
      </c>
      <c r="O460" s="95">
        <v>1</v>
      </c>
      <c r="P460" s="95">
        <v>0.85</v>
      </c>
      <c r="Q460" s="95">
        <v>0.6</v>
      </c>
      <c r="R460" s="100">
        <v>96554421</v>
      </c>
      <c r="S460" s="100">
        <v>19347483</v>
      </c>
      <c r="T460" s="100">
        <v>1</v>
      </c>
      <c r="U460" s="98">
        <v>165.11760000000001</v>
      </c>
      <c r="V460" s="98">
        <f>T460*(U460*(1+P460)*1.18)+L460*M460*$V$1</f>
        <v>953.25172079999993</v>
      </c>
      <c r="W460" s="81">
        <f>T460*(U460*(1+Q460)*1.18)+L460*N460*$W$1</f>
        <v>713.59202879999998</v>
      </c>
      <c r="Y460" s="124">
        <f t="shared" si="146"/>
        <v>592.79999999999995</v>
      </c>
      <c r="Z460" s="85">
        <f t="shared" si="147"/>
        <v>360.45172079999998</v>
      </c>
      <c r="AB460" s="85">
        <f t="shared" si="148"/>
        <v>401.84999999999997</v>
      </c>
      <c r="AC460" s="85">
        <f t="shared" si="149"/>
        <v>311.74202880000001</v>
      </c>
    </row>
    <row r="461" spans="1:29" s="119" customFormat="1" ht="12" thickBot="1">
      <c r="A461" s="139" t="s">
        <v>108</v>
      </c>
      <c r="B461" s="140" t="s">
        <v>3</v>
      </c>
      <c r="C461" s="140" t="s">
        <v>111</v>
      </c>
      <c r="D461" s="140" t="s">
        <v>54</v>
      </c>
      <c r="E461" s="140" t="s">
        <v>168</v>
      </c>
      <c r="F461" s="140" t="s">
        <v>36</v>
      </c>
      <c r="G461" s="140"/>
      <c r="H461" s="140" t="s">
        <v>14</v>
      </c>
      <c r="I461" s="145"/>
      <c r="J461" s="199" t="s">
        <v>158</v>
      </c>
      <c r="K461" s="94" t="s">
        <v>159</v>
      </c>
      <c r="L461" s="95">
        <v>0.4</v>
      </c>
      <c r="M461" s="95">
        <v>0.95</v>
      </c>
      <c r="N461" s="95">
        <v>0.95</v>
      </c>
      <c r="O461" s="95">
        <v>1</v>
      </c>
      <c r="P461" s="95">
        <v>0.85</v>
      </c>
      <c r="Q461" s="95">
        <v>0.6</v>
      </c>
      <c r="R461" s="100">
        <v>96307729</v>
      </c>
      <c r="S461" s="152" t="s">
        <v>180</v>
      </c>
      <c r="T461" s="100">
        <v>4</v>
      </c>
      <c r="U461" s="98">
        <v>338.01779999999997</v>
      </c>
      <c r="V461" s="98">
        <f>T461*(U461*(1+P461)*1.18)+L461*M461*$V$1</f>
        <v>3741.9714295999997</v>
      </c>
      <c r="W461" s="81">
        <f>T461*(U461*(1+Q461)*1.18)+L461*N461*$W$1</f>
        <v>3088.5104255999995</v>
      </c>
      <c r="Y461" s="124">
        <f t="shared" si="146"/>
        <v>790.4</v>
      </c>
      <c r="Z461" s="85">
        <f t="shared" si="147"/>
        <v>2951.5714295999996</v>
      </c>
      <c r="AB461" s="85">
        <f t="shared" si="148"/>
        <v>535.79999999999995</v>
      </c>
      <c r="AC461" s="85">
        <f t="shared" si="149"/>
        <v>2552.7104255999993</v>
      </c>
    </row>
    <row r="462" spans="1:29" s="119" customFormat="1" ht="12" thickBot="1">
      <c r="A462" s="139" t="s">
        <v>108</v>
      </c>
      <c r="B462" s="140" t="s">
        <v>3</v>
      </c>
      <c r="C462" s="140" t="s">
        <v>111</v>
      </c>
      <c r="D462" s="140" t="s">
        <v>54</v>
      </c>
      <c r="E462" s="140" t="s">
        <v>168</v>
      </c>
      <c r="F462" s="140" t="s">
        <v>36</v>
      </c>
      <c r="G462" s="140"/>
      <c r="H462" s="140" t="s">
        <v>14</v>
      </c>
      <c r="I462" s="145"/>
      <c r="J462" s="195" t="s">
        <v>93</v>
      </c>
      <c r="K462" s="94" t="s">
        <v>24</v>
      </c>
      <c r="L462" s="95">
        <v>0.3</v>
      </c>
      <c r="M462" s="95">
        <v>0.95</v>
      </c>
      <c r="N462" s="95">
        <v>0.95</v>
      </c>
      <c r="O462" s="95">
        <v>1</v>
      </c>
      <c r="P462" s="95">
        <v>0.85</v>
      </c>
      <c r="Q462" s="95">
        <v>0.6</v>
      </c>
      <c r="R462" s="100">
        <v>96415010</v>
      </c>
      <c r="S462" s="152" t="s">
        <v>180</v>
      </c>
      <c r="T462" s="100">
        <v>1</v>
      </c>
      <c r="U462" s="98">
        <v>5466.2615999999998</v>
      </c>
      <c r="V462" s="98">
        <f>T462*(U462*(1+P462)*1.18)+L462*M462*$V$1</f>
        <v>12525.649072799999</v>
      </c>
      <c r="W462" s="81">
        <f>T462*(U462*(1+Q462)*1.18)+L462*N462*$W$1</f>
        <v>10722.1519008</v>
      </c>
      <c r="Y462" s="124">
        <f t="shared" si="146"/>
        <v>592.79999999999995</v>
      </c>
      <c r="Z462" s="85">
        <f t="shared" si="147"/>
        <v>11932.8490728</v>
      </c>
      <c r="AB462" s="85">
        <f t="shared" si="148"/>
        <v>401.84999999999997</v>
      </c>
      <c r="AC462" s="85">
        <f t="shared" si="149"/>
        <v>10320.301900799999</v>
      </c>
    </row>
    <row r="463" spans="1:29" s="119" customFormat="1" ht="12" thickBot="1">
      <c r="A463" s="139" t="s">
        <v>108</v>
      </c>
      <c r="B463" s="140" t="s">
        <v>3</v>
      </c>
      <c r="C463" s="140" t="s">
        <v>111</v>
      </c>
      <c r="D463" s="140" t="s">
        <v>54</v>
      </c>
      <c r="E463" s="140" t="s">
        <v>168</v>
      </c>
      <c r="F463" s="140" t="s">
        <v>36</v>
      </c>
      <c r="G463" s="140"/>
      <c r="H463" s="140" t="s">
        <v>14</v>
      </c>
      <c r="I463" s="145"/>
      <c r="J463" s="195" t="s">
        <v>94</v>
      </c>
      <c r="K463" s="94" t="s">
        <v>25</v>
      </c>
      <c r="L463" s="95">
        <v>1</v>
      </c>
      <c r="M463" s="95">
        <v>0.47499999999999998</v>
      </c>
      <c r="N463" s="95">
        <v>0.52249999999999996</v>
      </c>
      <c r="O463" s="95">
        <v>1</v>
      </c>
      <c r="P463" s="95">
        <v>0.85</v>
      </c>
      <c r="Q463" s="95">
        <v>0.6</v>
      </c>
      <c r="R463" s="100">
        <v>96405129</v>
      </c>
      <c r="S463" s="152" t="s">
        <v>180</v>
      </c>
      <c r="T463" s="100">
        <v>1</v>
      </c>
      <c r="U463" s="98">
        <v>2394.8069999999998</v>
      </c>
      <c r="V463" s="98">
        <f>T463*(U463*(1+P463)*1.18)+L463*M463*$V$1</f>
        <v>6215.8636809999989</v>
      </c>
      <c r="W463" s="81">
        <f>T463*(U463*(1+Q463)*1.18)+L463*N463*$W$1</f>
        <v>5258.1206160000002</v>
      </c>
      <c r="Y463" s="124">
        <f t="shared" si="146"/>
        <v>988</v>
      </c>
      <c r="Z463" s="85">
        <f t="shared" si="147"/>
        <v>5227.8636809999989</v>
      </c>
      <c r="AB463" s="85">
        <f t="shared" si="148"/>
        <v>736.72499999999991</v>
      </c>
      <c r="AC463" s="85">
        <f t="shared" si="149"/>
        <v>4521.3956159999998</v>
      </c>
    </row>
    <row r="464" spans="1:29" s="119" customFormat="1">
      <c r="A464" s="139" t="s">
        <v>108</v>
      </c>
      <c r="B464" s="140" t="s">
        <v>3</v>
      </c>
      <c r="C464" s="140" t="s">
        <v>111</v>
      </c>
      <c r="D464" s="140" t="s">
        <v>54</v>
      </c>
      <c r="E464" s="140" t="s">
        <v>168</v>
      </c>
      <c r="F464" s="140" t="s">
        <v>36</v>
      </c>
      <c r="G464" s="140"/>
      <c r="H464" s="140" t="s">
        <v>14</v>
      </c>
      <c r="I464" s="145"/>
      <c r="J464" s="192" t="s">
        <v>95</v>
      </c>
      <c r="K464" s="77" t="s">
        <v>25</v>
      </c>
      <c r="L464" s="78">
        <v>1.3</v>
      </c>
      <c r="M464" s="78">
        <v>0.85499999999999998</v>
      </c>
      <c r="N464" s="78">
        <v>0.71249999999999991</v>
      </c>
      <c r="O464" s="78">
        <v>1</v>
      </c>
      <c r="P464" s="78">
        <v>0.85</v>
      </c>
      <c r="Q464" s="78">
        <v>0.6</v>
      </c>
      <c r="R464" s="79">
        <v>96405129</v>
      </c>
      <c r="S464" s="153" t="s">
        <v>180</v>
      </c>
      <c r="T464" s="79">
        <v>1</v>
      </c>
      <c r="U464" s="80">
        <v>2394.8069999999998</v>
      </c>
      <c r="V464" s="80">
        <f>T464*(U464*(1+P464)*1.18)+T465*(U465*(1+P465)*1.18)+L464*M464*$V$1</f>
        <v>11753.1142662</v>
      </c>
      <c r="W464" s="102">
        <f>T464*(U464*(1+Q464)*1.18)+T465*(U465*(1+Q465)*1.18)+L464*N464*$W$1</f>
        <v>9471.3697031999982</v>
      </c>
      <c r="Y464" s="124">
        <f t="shared" si="146"/>
        <v>2311.92</v>
      </c>
      <c r="Z464" s="85">
        <f t="shared" si="147"/>
        <v>9441.1942662000001</v>
      </c>
      <c r="AB464" s="85">
        <f t="shared" si="148"/>
        <v>1306.0124999999998</v>
      </c>
      <c r="AC464" s="85">
        <f t="shared" si="149"/>
        <v>8165.3572031999984</v>
      </c>
    </row>
    <row r="465" spans="1:29" s="119" customFormat="1">
      <c r="A465" s="139" t="s">
        <v>108</v>
      </c>
      <c r="B465" s="140" t="s">
        <v>3</v>
      </c>
      <c r="C465" s="140" t="s">
        <v>111</v>
      </c>
      <c r="D465" s="140" t="s">
        <v>54</v>
      </c>
      <c r="E465" s="140" t="s">
        <v>168</v>
      </c>
      <c r="F465" s="140" t="s">
        <v>36</v>
      </c>
      <c r="G465" s="140"/>
      <c r="H465" s="140" t="s">
        <v>14</v>
      </c>
      <c r="I465" s="145"/>
      <c r="J465" s="193" t="s">
        <v>95</v>
      </c>
      <c r="K465" s="3" t="s">
        <v>26</v>
      </c>
      <c r="L465" s="84"/>
      <c r="M465" s="84"/>
      <c r="N465" s="84"/>
      <c r="O465" s="84"/>
      <c r="P465" s="84">
        <v>0.85</v>
      </c>
      <c r="Q465" s="84">
        <v>0.6</v>
      </c>
      <c r="R465" s="82">
        <v>96549782</v>
      </c>
      <c r="S465" s="82">
        <v>19347613</v>
      </c>
      <c r="T465" s="82">
        <v>2</v>
      </c>
      <c r="U465" s="85">
        <v>965.03219999999999</v>
      </c>
      <c r="V465" s="85"/>
      <c r="W465" s="86"/>
      <c r="Y465" s="85"/>
      <c r="Z465" s="85"/>
      <c r="AB465" s="85"/>
      <c r="AC465" s="85"/>
    </row>
    <row r="466" spans="1:29" s="119" customFormat="1" ht="12" thickBot="1">
      <c r="A466" s="139" t="s">
        <v>108</v>
      </c>
      <c r="B466" s="140" t="s">
        <v>3</v>
      </c>
      <c r="C466" s="140" t="s">
        <v>111</v>
      </c>
      <c r="D466" s="140" t="s">
        <v>54</v>
      </c>
      <c r="E466" s="140" t="s">
        <v>168</v>
      </c>
      <c r="F466" s="140" t="s">
        <v>36</v>
      </c>
      <c r="G466" s="140"/>
      <c r="H466" s="140" t="s">
        <v>14</v>
      </c>
      <c r="I466" s="145"/>
      <c r="J466" s="194" t="s">
        <v>95</v>
      </c>
      <c r="K466" s="88" t="s">
        <v>27</v>
      </c>
      <c r="L466" s="89"/>
      <c r="M466" s="89"/>
      <c r="N466" s="89"/>
      <c r="O466" s="89"/>
      <c r="P466" s="89">
        <v>0.85</v>
      </c>
      <c r="Q466" s="89">
        <v>0.6</v>
      </c>
      <c r="R466" s="90"/>
      <c r="S466" s="90"/>
      <c r="T466" s="90"/>
      <c r="U466" s="91"/>
      <c r="V466" s="91"/>
      <c r="W466" s="92"/>
      <c r="Y466" s="85"/>
      <c r="Z466" s="85"/>
      <c r="AB466" s="85"/>
      <c r="AC466" s="85"/>
    </row>
    <row r="467" spans="1:29" s="119" customFormat="1" ht="12" thickBot="1">
      <c r="A467" s="139" t="s">
        <v>108</v>
      </c>
      <c r="B467" s="140" t="s">
        <v>3</v>
      </c>
      <c r="C467" s="140" t="s">
        <v>111</v>
      </c>
      <c r="D467" s="140" t="s">
        <v>54</v>
      </c>
      <c r="E467" s="140" t="s">
        <v>168</v>
      </c>
      <c r="F467" s="140" t="s">
        <v>36</v>
      </c>
      <c r="G467" s="140"/>
      <c r="H467" s="140" t="s">
        <v>14</v>
      </c>
      <c r="I467" s="145"/>
      <c r="J467" s="195" t="s">
        <v>96</v>
      </c>
      <c r="K467" s="94" t="s">
        <v>28</v>
      </c>
      <c r="L467" s="95">
        <v>0.89999999999999991</v>
      </c>
      <c r="M467" s="95">
        <v>0.57950000000000002</v>
      </c>
      <c r="N467" s="95">
        <v>0.61749999999999994</v>
      </c>
      <c r="O467" s="95">
        <v>1</v>
      </c>
      <c r="P467" s="95">
        <v>0.85</v>
      </c>
      <c r="Q467" s="95">
        <v>0.6</v>
      </c>
      <c r="R467" s="100">
        <v>96800089</v>
      </c>
      <c r="S467" s="152" t="s">
        <v>180</v>
      </c>
      <c r="T467" s="100">
        <v>1</v>
      </c>
      <c r="U467" s="98">
        <v>2119.6722</v>
      </c>
      <c r="V467" s="98">
        <f>T467*(U467*(1+P467)*1.18)+L467*M467*$V$1</f>
        <v>5712.0684125999996</v>
      </c>
      <c r="W467" s="81">
        <f>T467*(U467*(1+Q467)*1.18)+L467*N467*$W$1</f>
        <v>4785.5486136</v>
      </c>
      <c r="Y467" s="124">
        <f t="shared" ref="Y467:Y468" si="150">L467*M467*O467*$V$1</f>
        <v>1084.8239999999998</v>
      </c>
      <c r="Z467" s="85">
        <f t="shared" ref="Z467:Z468" si="151">V467-Y467</f>
        <v>4627.2444126</v>
      </c>
      <c r="AB467" s="85">
        <f t="shared" ref="AB467:AB468" si="152">L467*N467*O467*$W$1</f>
        <v>783.60749999999985</v>
      </c>
      <c r="AC467" s="85">
        <f t="shared" ref="AC467:AC468" si="153">W467-AB467</f>
        <v>4001.9411135999999</v>
      </c>
    </row>
    <row r="468" spans="1:29" s="119" customFormat="1">
      <c r="A468" s="139" t="s">
        <v>108</v>
      </c>
      <c r="B468" s="140" t="s">
        <v>3</v>
      </c>
      <c r="C468" s="140" t="s">
        <v>111</v>
      </c>
      <c r="D468" s="140" t="s">
        <v>54</v>
      </c>
      <c r="E468" s="140" t="s">
        <v>168</v>
      </c>
      <c r="F468" s="140" t="s">
        <v>36</v>
      </c>
      <c r="G468" s="140"/>
      <c r="H468" s="140" t="s">
        <v>14</v>
      </c>
      <c r="I468" s="145"/>
      <c r="J468" s="192" t="s">
        <v>97</v>
      </c>
      <c r="K468" s="77" t="s">
        <v>28</v>
      </c>
      <c r="L468" s="78">
        <v>1.2</v>
      </c>
      <c r="M468" s="78">
        <v>0.8929999999999999</v>
      </c>
      <c r="N468" s="78">
        <v>0.76</v>
      </c>
      <c r="O468" s="78">
        <v>1</v>
      </c>
      <c r="P468" s="78">
        <v>0.85</v>
      </c>
      <c r="Q468" s="78">
        <v>0.6</v>
      </c>
      <c r="R468" s="79">
        <v>96800089</v>
      </c>
      <c r="S468" s="153" t="s">
        <v>180</v>
      </c>
      <c r="T468" s="79">
        <v>1</v>
      </c>
      <c r="U468" s="80">
        <v>2119.6722</v>
      </c>
      <c r="V468" s="80">
        <f>T468*(U468*(1+P468)*1.18)+T469*(U469*(1+P469)*1.18)+L468*M468*$V$1</f>
        <v>10130.4759426</v>
      </c>
      <c r="W468" s="102">
        <f>T468*(U468*(1+Q468)*1.18)+T469*(U469*(1+Q469)*1.18)+L468*N468*$W$1</f>
        <v>8119.6911935999997</v>
      </c>
      <c r="Y468" s="124">
        <f t="shared" si="150"/>
        <v>2228.9279999999999</v>
      </c>
      <c r="Z468" s="85">
        <f t="shared" si="151"/>
        <v>7901.5479426000002</v>
      </c>
      <c r="AB468" s="85">
        <f t="shared" si="152"/>
        <v>1285.9199999999998</v>
      </c>
      <c r="AC468" s="85">
        <f t="shared" si="153"/>
        <v>6833.7711935999996</v>
      </c>
    </row>
    <row r="469" spans="1:29" s="119" customFormat="1">
      <c r="A469" s="139" t="s">
        <v>108</v>
      </c>
      <c r="B469" s="140" t="s">
        <v>3</v>
      </c>
      <c r="C469" s="140" t="s">
        <v>111</v>
      </c>
      <c r="D469" s="140" t="s">
        <v>54</v>
      </c>
      <c r="E469" s="140" t="s">
        <v>168</v>
      </c>
      <c r="F469" s="140" t="s">
        <v>36</v>
      </c>
      <c r="G469" s="140"/>
      <c r="H469" s="140" t="s">
        <v>14</v>
      </c>
      <c r="I469" s="145"/>
      <c r="J469" s="193" t="s">
        <v>97</v>
      </c>
      <c r="K469" s="3" t="s">
        <v>29</v>
      </c>
      <c r="L469" s="84"/>
      <c r="M469" s="84"/>
      <c r="N469" s="84"/>
      <c r="O469" s="84"/>
      <c r="P469" s="84">
        <v>0.85</v>
      </c>
      <c r="Q469" s="84">
        <v>0.6</v>
      </c>
      <c r="R469" s="82">
        <v>96549630</v>
      </c>
      <c r="S469" s="82">
        <v>19347612</v>
      </c>
      <c r="T469" s="82">
        <v>2</v>
      </c>
      <c r="U469" s="85">
        <v>749.95500000000004</v>
      </c>
      <c r="V469" s="85"/>
      <c r="W469" s="86"/>
      <c r="Y469" s="85"/>
      <c r="Z469" s="85"/>
      <c r="AB469" s="85"/>
      <c r="AC469" s="85"/>
    </row>
    <row r="470" spans="1:29" s="119" customFormat="1" ht="12" thickBot="1">
      <c r="A470" s="139" t="s">
        <v>108</v>
      </c>
      <c r="B470" s="140" t="s">
        <v>3</v>
      </c>
      <c r="C470" s="140" t="s">
        <v>111</v>
      </c>
      <c r="D470" s="140" t="s">
        <v>54</v>
      </c>
      <c r="E470" s="140" t="s">
        <v>168</v>
      </c>
      <c r="F470" s="140" t="s">
        <v>36</v>
      </c>
      <c r="G470" s="140"/>
      <c r="H470" s="140" t="s">
        <v>14</v>
      </c>
      <c r="I470" s="145"/>
      <c r="J470" s="194" t="s">
        <v>97</v>
      </c>
      <c r="K470" s="88" t="s">
        <v>31</v>
      </c>
      <c r="L470" s="89"/>
      <c r="M470" s="89"/>
      <c r="N470" s="89"/>
      <c r="O470" s="89"/>
      <c r="P470" s="89">
        <v>0.85</v>
      </c>
      <c r="Q470" s="89">
        <v>0.6</v>
      </c>
      <c r="R470" s="90"/>
      <c r="S470" s="90"/>
      <c r="T470" s="90"/>
      <c r="U470" s="91"/>
      <c r="V470" s="91"/>
      <c r="W470" s="92"/>
      <c r="Y470" s="85"/>
      <c r="Z470" s="85"/>
      <c r="AB470" s="85"/>
      <c r="AC470" s="85"/>
    </row>
    <row r="471" spans="1:29" s="119" customFormat="1">
      <c r="A471" s="139" t="s">
        <v>108</v>
      </c>
      <c r="B471" s="140" t="s">
        <v>3</v>
      </c>
      <c r="C471" s="140" t="s">
        <v>111</v>
      </c>
      <c r="D471" s="140" t="s">
        <v>54</v>
      </c>
      <c r="E471" s="140" t="s">
        <v>168</v>
      </c>
      <c r="F471" s="140" t="s">
        <v>36</v>
      </c>
      <c r="G471" s="140"/>
      <c r="H471" s="140" t="s">
        <v>14</v>
      </c>
      <c r="I471" s="145"/>
      <c r="J471" s="192" t="s">
        <v>98</v>
      </c>
      <c r="K471" s="77" t="s">
        <v>160</v>
      </c>
      <c r="L471" s="78">
        <v>1</v>
      </c>
      <c r="M471" s="78">
        <v>1.2825</v>
      </c>
      <c r="N471" s="78">
        <v>1.0449999999999999</v>
      </c>
      <c r="O471" s="78">
        <v>1</v>
      </c>
      <c r="P471" s="78">
        <v>0.85</v>
      </c>
      <c r="Q471" s="78">
        <v>0.6</v>
      </c>
      <c r="R471" s="79">
        <v>96561722</v>
      </c>
      <c r="S471" s="153" t="s">
        <v>180</v>
      </c>
      <c r="T471" s="79">
        <v>1</v>
      </c>
      <c r="U471" s="80">
        <v>4313.6310000000003</v>
      </c>
      <c r="V471" s="80">
        <f>T471*(U471*(1+P471)*1.18)+L471*M471*$V$1</f>
        <v>12084.256473000001</v>
      </c>
      <c r="W471" s="102">
        <f>T471*(U471*(1+Q471)*1.18)+L471*N471*$W$1</f>
        <v>9617.585328000001</v>
      </c>
      <c r="Y471" s="124">
        <f>L471*M471*O471*$V$1</f>
        <v>2667.6</v>
      </c>
      <c r="Z471" s="85">
        <f>V471-Y471</f>
        <v>9416.6564730000009</v>
      </c>
      <c r="AB471" s="85">
        <f>L471*N471*O471*$W$1</f>
        <v>1473.4499999999998</v>
      </c>
      <c r="AC471" s="85">
        <f>W471-AB471</f>
        <v>8144.1353280000012</v>
      </c>
    </row>
    <row r="472" spans="1:29" s="119" customFormat="1" ht="12" thickBot="1">
      <c r="A472" s="139" t="s">
        <v>108</v>
      </c>
      <c r="B472" s="140" t="s">
        <v>3</v>
      </c>
      <c r="C472" s="140" t="s">
        <v>111</v>
      </c>
      <c r="D472" s="140" t="s">
        <v>54</v>
      </c>
      <c r="E472" s="140" t="s">
        <v>168</v>
      </c>
      <c r="F472" s="140" t="s">
        <v>36</v>
      </c>
      <c r="G472" s="140"/>
      <c r="H472" s="140" t="s">
        <v>14</v>
      </c>
      <c r="I472" s="145"/>
      <c r="J472" s="194" t="s">
        <v>98</v>
      </c>
      <c r="K472" s="88" t="s">
        <v>161</v>
      </c>
      <c r="L472" s="89"/>
      <c r="M472" s="89"/>
      <c r="N472" s="89"/>
      <c r="O472" s="89"/>
      <c r="P472" s="89">
        <v>0.85</v>
      </c>
      <c r="Q472" s="89">
        <v>0.6</v>
      </c>
      <c r="R472" s="90">
        <v>96561721</v>
      </c>
      <c r="S472" s="154" t="s">
        <v>180</v>
      </c>
      <c r="T472" s="90">
        <v>1</v>
      </c>
      <c r="U472" s="91">
        <v>4608.0744000000004</v>
      </c>
      <c r="V472" s="91"/>
      <c r="W472" s="92"/>
      <c r="Y472" s="85"/>
      <c r="Z472" s="85"/>
      <c r="AB472" s="85"/>
      <c r="AC472" s="85"/>
    </row>
    <row r="473" spans="1:29" s="119" customFormat="1">
      <c r="A473" s="139" t="s">
        <v>108</v>
      </c>
      <c r="B473" s="140" t="s">
        <v>3</v>
      </c>
      <c r="C473" s="140" t="s">
        <v>111</v>
      </c>
      <c r="D473" s="140" t="s">
        <v>54</v>
      </c>
      <c r="E473" s="140" t="s">
        <v>168</v>
      </c>
      <c r="F473" s="140" t="s">
        <v>36</v>
      </c>
      <c r="G473" s="140"/>
      <c r="H473" s="140" t="s">
        <v>14</v>
      </c>
      <c r="I473" s="145"/>
      <c r="J473" s="192" t="s">
        <v>99</v>
      </c>
      <c r="K473" s="77" t="s">
        <v>165</v>
      </c>
      <c r="L473" s="78">
        <v>0.60000000000000009</v>
      </c>
      <c r="M473" s="78">
        <v>0.95</v>
      </c>
      <c r="N473" s="78">
        <v>0.95</v>
      </c>
      <c r="O473" s="78">
        <v>1</v>
      </c>
      <c r="P473" s="78">
        <v>0.85</v>
      </c>
      <c r="Q473" s="78">
        <v>0.6</v>
      </c>
      <c r="R473" s="79">
        <v>96408641</v>
      </c>
      <c r="S473" s="153" t="s">
        <v>180</v>
      </c>
      <c r="T473" s="79">
        <v>1</v>
      </c>
      <c r="U473" s="80">
        <v>4601.3729999999996</v>
      </c>
      <c r="V473" s="80">
        <f>T473*(U473*(1+P473)*1.18)+L473*M473*$V$1</f>
        <v>11230.397258999999</v>
      </c>
      <c r="W473" s="102">
        <f>T473*(U473*(1+Q473)*1.18)+L473*N473*$W$1</f>
        <v>9491.092224</v>
      </c>
      <c r="Y473" s="124">
        <f>L473*M473*O473*$V$1</f>
        <v>1185.6000000000001</v>
      </c>
      <c r="Z473" s="85">
        <f>V473-Y473</f>
        <v>10044.797258999999</v>
      </c>
      <c r="AB473" s="85">
        <f>L473*N473*O473*$W$1</f>
        <v>803.7</v>
      </c>
      <c r="AC473" s="85">
        <f>W473-AB473</f>
        <v>8687.3922239999993</v>
      </c>
    </row>
    <row r="474" spans="1:29" s="119" customFormat="1" ht="12" thickBot="1">
      <c r="A474" s="139" t="s">
        <v>108</v>
      </c>
      <c r="B474" s="140" t="s">
        <v>3</v>
      </c>
      <c r="C474" s="140" t="s">
        <v>111</v>
      </c>
      <c r="D474" s="140" t="s">
        <v>54</v>
      </c>
      <c r="E474" s="140" t="s">
        <v>168</v>
      </c>
      <c r="F474" s="140" t="s">
        <v>36</v>
      </c>
      <c r="G474" s="140"/>
      <c r="H474" s="140" t="s">
        <v>14</v>
      </c>
      <c r="I474" s="145"/>
      <c r="J474" s="194" t="s">
        <v>99</v>
      </c>
      <c r="K474" s="88" t="s">
        <v>166</v>
      </c>
      <c r="L474" s="89"/>
      <c r="M474" s="89"/>
      <c r="N474" s="89"/>
      <c r="O474" s="89"/>
      <c r="P474" s="89">
        <v>0.85</v>
      </c>
      <c r="Q474" s="89">
        <v>0.6</v>
      </c>
      <c r="R474" s="90">
        <v>96408640</v>
      </c>
      <c r="S474" s="154" t="s">
        <v>180</v>
      </c>
      <c r="T474" s="90">
        <v>1</v>
      </c>
      <c r="U474" s="91">
        <v>4601.3729999999996</v>
      </c>
      <c r="V474" s="91"/>
      <c r="W474" s="92"/>
      <c r="Y474" s="85"/>
      <c r="Z474" s="85"/>
      <c r="AB474" s="85"/>
      <c r="AC474" s="85"/>
    </row>
    <row r="475" spans="1:29" s="119" customFormat="1">
      <c r="A475" s="139" t="s">
        <v>108</v>
      </c>
      <c r="B475" s="140" t="s">
        <v>3</v>
      </c>
      <c r="C475" s="140" t="s">
        <v>111</v>
      </c>
      <c r="D475" s="140" t="s">
        <v>54</v>
      </c>
      <c r="E475" s="140" t="s">
        <v>168</v>
      </c>
      <c r="F475" s="140" t="s">
        <v>36</v>
      </c>
      <c r="G475" s="140"/>
      <c r="H475" s="140" t="s">
        <v>14</v>
      </c>
      <c r="I475" s="145"/>
      <c r="J475" s="192" t="s">
        <v>92</v>
      </c>
      <c r="K475" s="77" t="s">
        <v>167</v>
      </c>
      <c r="L475" s="78">
        <v>2</v>
      </c>
      <c r="M475" s="78">
        <v>1.4249999999999998</v>
      </c>
      <c r="N475" s="78">
        <v>1.8049999999999999</v>
      </c>
      <c r="O475" s="78">
        <v>1</v>
      </c>
      <c r="P475" s="78">
        <v>0.85</v>
      </c>
      <c r="Q475" s="78">
        <v>0.6</v>
      </c>
      <c r="R475" s="79" t="s">
        <v>180</v>
      </c>
      <c r="S475" s="153" t="s">
        <v>180</v>
      </c>
      <c r="T475" s="79"/>
      <c r="U475" s="105"/>
      <c r="V475" s="105"/>
      <c r="W475" s="102"/>
      <c r="Y475" s="85"/>
      <c r="Z475" s="85"/>
      <c r="AB475" s="85"/>
      <c r="AC475" s="85"/>
    </row>
    <row r="476" spans="1:29" s="119" customFormat="1">
      <c r="A476" s="139" t="s">
        <v>108</v>
      </c>
      <c r="B476" s="140" t="s">
        <v>3</v>
      </c>
      <c r="C476" s="140" t="s">
        <v>111</v>
      </c>
      <c r="D476" s="140" t="s">
        <v>54</v>
      </c>
      <c r="E476" s="140" t="s">
        <v>168</v>
      </c>
      <c r="F476" s="140" t="s">
        <v>36</v>
      </c>
      <c r="G476" s="140"/>
      <c r="H476" s="140" t="s">
        <v>14</v>
      </c>
      <c r="I476" s="145"/>
      <c r="J476" s="193" t="s">
        <v>92</v>
      </c>
      <c r="K476" s="3" t="s">
        <v>179</v>
      </c>
      <c r="L476" s="84"/>
      <c r="M476" s="84"/>
      <c r="N476" s="84"/>
      <c r="O476" s="84"/>
      <c r="P476" s="84"/>
      <c r="Q476" s="84"/>
      <c r="R476" s="82">
        <v>55567191</v>
      </c>
      <c r="S476" s="150" t="s">
        <v>180</v>
      </c>
      <c r="T476" s="82">
        <v>1</v>
      </c>
      <c r="U476" s="85">
        <v>2607.7626</v>
      </c>
      <c r="V476" s="124"/>
      <c r="W476" s="127"/>
      <c r="Y476" s="85"/>
      <c r="Z476" s="85"/>
      <c r="AB476" s="85"/>
      <c r="AC476" s="85"/>
    </row>
    <row r="477" spans="1:29" s="119" customFormat="1">
      <c r="A477" s="139" t="s">
        <v>108</v>
      </c>
      <c r="B477" s="140" t="s">
        <v>3</v>
      </c>
      <c r="C477" s="140" t="s">
        <v>111</v>
      </c>
      <c r="D477" s="140" t="s">
        <v>54</v>
      </c>
      <c r="E477" s="140" t="s">
        <v>168</v>
      </c>
      <c r="F477" s="140" t="s">
        <v>36</v>
      </c>
      <c r="G477" s="140"/>
      <c r="H477" s="140" t="s">
        <v>14</v>
      </c>
      <c r="I477" s="145"/>
      <c r="J477" s="193" t="s">
        <v>92</v>
      </c>
      <c r="K477" s="3" t="s">
        <v>192</v>
      </c>
      <c r="L477" s="84"/>
      <c r="M477" s="84"/>
      <c r="N477" s="84"/>
      <c r="O477" s="84"/>
      <c r="P477" s="84"/>
      <c r="Q477" s="84"/>
      <c r="R477" s="82">
        <v>96413864</v>
      </c>
      <c r="S477" s="150" t="s">
        <v>180</v>
      </c>
      <c r="T477" s="82">
        <v>1</v>
      </c>
      <c r="U477" s="85">
        <v>1103.7521999999999</v>
      </c>
      <c r="V477" s="124"/>
      <c r="W477" s="127"/>
      <c r="Y477" s="85"/>
      <c r="Z477" s="85"/>
      <c r="AB477" s="85"/>
      <c r="AC477" s="85"/>
    </row>
    <row r="478" spans="1:29" s="119" customFormat="1">
      <c r="A478" s="139" t="s">
        <v>108</v>
      </c>
      <c r="B478" s="140" t="s">
        <v>3</v>
      </c>
      <c r="C478" s="140" t="s">
        <v>111</v>
      </c>
      <c r="D478" s="140" t="s">
        <v>54</v>
      </c>
      <c r="E478" s="140" t="s">
        <v>168</v>
      </c>
      <c r="F478" s="140" t="s">
        <v>36</v>
      </c>
      <c r="G478" s="140"/>
      <c r="H478" s="140" t="s">
        <v>14</v>
      </c>
      <c r="I478" s="145"/>
      <c r="J478" s="193" t="s">
        <v>92</v>
      </c>
      <c r="K478" s="3" t="s">
        <v>191</v>
      </c>
      <c r="L478" s="84"/>
      <c r="M478" s="84"/>
      <c r="N478" s="84"/>
      <c r="O478" s="84"/>
      <c r="P478" s="84"/>
      <c r="Q478" s="84"/>
      <c r="R478" s="82">
        <v>96413863</v>
      </c>
      <c r="S478" s="150" t="s">
        <v>180</v>
      </c>
      <c r="T478" s="82">
        <v>1</v>
      </c>
      <c r="U478" s="85">
        <v>1103.7521999999999</v>
      </c>
      <c r="V478" s="124"/>
      <c r="W478" s="127"/>
      <c r="Y478" s="85"/>
      <c r="Z478" s="85"/>
      <c r="AB478" s="85"/>
      <c r="AC478" s="85"/>
    </row>
    <row r="479" spans="1:29" s="119" customFormat="1" ht="12" thickBot="1">
      <c r="A479" s="139" t="s">
        <v>108</v>
      </c>
      <c r="B479" s="140" t="s">
        <v>3</v>
      </c>
      <c r="C479" s="140" t="s">
        <v>111</v>
      </c>
      <c r="D479" s="140" t="s">
        <v>54</v>
      </c>
      <c r="E479" s="140" t="s">
        <v>168</v>
      </c>
      <c r="F479" s="140" t="s">
        <v>36</v>
      </c>
      <c r="G479" s="140"/>
      <c r="H479" s="140" t="s">
        <v>14</v>
      </c>
      <c r="I479" s="145"/>
      <c r="J479" s="194" t="s">
        <v>92</v>
      </c>
      <c r="K479" s="88" t="s">
        <v>181</v>
      </c>
      <c r="L479" s="89"/>
      <c r="M479" s="89"/>
      <c r="N479" s="89"/>
      <c r="O479" s="89"/>
      <c r="P479" s="89"/>
      <c r="Q479" s="89"/>
      <c r="R479" s="90">
        <v>96413861</v>
      </c>
      <c r="S479" s="154" t="s">
        <v>180</v>
      </c>
      <c r="T479" s="90">
        <v>1</v>
      </c>
      <c r="U479" s="91">
        <v>2997.8718000000003</v>
      </c>
      <c r="V479" s="128"/>
      <c r="W479" s="129"/>
      <c r="Y479" s="85"/>
      <c r="Z479" s="85"/>
      <c r="AB479" s="85"/>
      <c r="AC479" s="85"/>
    </row>
    <row r="480" spans="1:29" s="119" customFormat="1">
      <c r="A480" s="209" t="s">
        <v>108</v>
      </c>
      <c r="B480" s="181" t="s">
        <v>3</v>
      </c>
      <c r="C480" s="181" t="s">
        <v>111</v>
      </c>
      <c r="D480" s="181" t="s">
        <v>54</v>
      </c>
      <c r="E480" s="181" t="s">
        <v>169</v>
      </c>
      <c r="F480" s="181" t="s">
        <v>36</v>
      </c>
      <c r="G480" s="181"/>
      <c r="H480" s="181" t="s">
        <v>12</v>
      </c>
      <c r="I480" s="210"/>
      <c r="J480" s="196" t="s">
        <v>89</v>
      </c>
      <c r="K480" s="133" t="s">
        <v>20</v>
      </c>
      <c r="L480" s="134">
        <v>0.4</v>
      </c>
      <c r="M480" s="134">
        <v>0.95</v>
      </c>
      <c r="N480" s="134">
        <v>0.85499999999999998</v>
      </c>
      <c r="O480" s="134">
        <v>1</v>
      </c>
      <c r="P480" s="134">
        <v>0.88</v>
      </c>
      <c r="Q480" s="134">
        <f>P480</f>
        <v>0.88</v>
      </c>
      <c r="R480" s="135">
        <v>95599912</v>
      </c>
      <c r="S480" s="157" t="s">
        <v>19</v>
      </c>
      <c r="T480" s="135">
        <v>3.75</v>
      </c>
      <c r="U480" s="136">
        <v>275.43059999999997</v>
      </c>
      <c r="V480" s="136">
        <f>U480*(1+P480)*T480*1.18+((U481+U482)*(1+P481))*1.18+L480*M480*$V$1</f>
        <v>3357.7907347999994</v>
      </c>
      <c r="W480" s="137">
        <f>U480*(1+Q480)*T480*1.18+((U481+U482)*(1+Q481))*1.18+L480*N480*$W$1</f>
        <v>3012.3021437999996</v>
      </c>
      <c r="Y480" s="124">
        <f>L480*M480*O480*$V$1</f>
        <v>790.4</v>
      </c>
      <c r="Z480" s="85">
        <f>V480-Y480</f>
        <v>2567.3907347999993</v>
      </c>
      <c r="AB480" s="85">
        <f>L480*N480*O480*$W$1</f>
        <v>482.22</v>
      </c>
      <c r="AC480" s="85">
        <f>W480-AB480</f>
        <v>2530.0821437999994</v>
      </c>
    </row>
    <row r="481" spans="1:29" s="119" customFormat="1">
      <c r="A481" s="139" t="s">
        <v>108</v>
      </c>
      <c r="B481" s="140" t="s">
        <v>3</v>
      </c>
      <c r="C481" s="140" t="s">
        <v>111</v>
      </c>
      <c r="D481" s="140" t="s">
        <v>54</v>
      </c>
      <c r="E481" s="140" t="s">
        <v>169</v>
      </c>
      <c r="F481" s="140" t="s">
        <v>36</v>
      </c>
      <c r="G481" s="140"/>
      <c r="H481" s="140" t="s">
        <v>12</v>
      </c>
      <c r="I481" s="145"/>
      <c r="J481" s="197" t="s">
        <v>89</v>
      </c>
      <c r="K481" s="3" t="s">
        <v>21</v>
      </c>
      <c r="L481" s="84"/>
      <c r="M481" s="84"/>
      <c r="N481" s="84"/>
      <c r="O481" s="84"/>
      <c r="P481" s="84">
        <v>0.85</v>
      </c>
      <c r="Q481" s="84">
        <v>0.6</v>
      </c>
      <c r="R481" s="82">
        <v>96879797</v>
      </c>
      <c r="S481" s="82">
        <v>19347462</v>
      </c>
      <c r="T481" s="82">
        <v>1</v>
      </c>
      <c r="U481" s="85">
        <v>80.14139999999999</v>
      </c>
      <c r="V481" s="85"/>
      <c r="W481" s="86"/>
      <c r="Y481" s="85"/>
      <c r="Z481" s="85"/>
      <c r="AB481" s="85"/>
      <c r="AC481" s="85"/>
    </row>
    <row r="482" spans="1:29" s="119" customFormat="1" ht="12" thickBot="1">
      <c r="A482" s="139" t="s">
        <v>108</v>
      </c>
      <c r="B482" s="140" t="s">
        <v>3</v>
      </c>
      <c r="C482" s="140" t="s">
        <v>111</v>
      </c>
      <c r="D482" s="140" t="s">
        <v>54</v>
      </c>
      <c r="E482" s="140" t="s">
        <v>169</v>
      </c>
      <c r="F482" s="140" t="s">
        <v>36</v>
      </c>
      <c r="G482" s="140"/>
      <c r="H482" s="140" t="s">
        <v>12</v>
      </c>
      <c r="I482" s="145"/>
      <c r="J482" s="198" t="s">
        <v>89</v>
      </c>
      <c r="K482" s="88" t="s">
        <v>22</v>
      </c>
      <c r="L482" s="89"/>
      <c r="M482" s="89"/>
      <c r="N482" s="89"/>
      <c r="O482" s="89"/>
      <c r="P482" s="89">
        <v>0.85</v>
      </c>
      <c r="Q482" s="89">
        <v>0.6</v>
      </c>
      <c r="R482" s="90">
        <v>94525114</v>
      </c>
      <c r="S482" s="156" t="s">
        <v>19</v>
      </c>
      <c r="T482" s="90">
        <v>1</v>
      </c>
      <c r="U482" s="91">
        <v>46.328400000000002</v>
      </c>
      <c r="V482" s="91"/>
      <c r="W482" s="92"/>
      <c r="Y482" s="85"/>
      <c r="Z482" s="85"/>
      <c r="AB482" s="85"/>
      <c r="AC482" s="85"/>
    </row>
    <row r="483" spans="1:29" s="119" customFormat="1" ht="12" thickBot="1">
      <c r="A483" s="139" t="s">
        <v>108</v>
      </c>
      <c r="B483" s="140" t="s">
        <v>3</v>
      </c>
      <c r="C483" s="140" t="s">
        <v>111</v>
      </c>
      <c r="D483" s="140" t="s">
        <v>54</v>
      </c>
      <c r="E483" s="140" t="s">
        <v>169</v>
      </c>
      <c r="F483" s="140" t="s">
        <v>36</v>
      </c>
      <c r="G483" s="140"/>
      <c r="H483" s="140" t="s">
        <v>12</v>
      </c>
      <c r="I483" s="145"/>
      <c r="J483" s="195" t="s">
        <v>90</v>
      </c>
      <c r="K483" s="94" t="s">
        <v>23</v>
      </c>
      <c r="L483" s="95">
        <v>0.3</v>
      </c>
      <c r="M483" s="95">
        <v>0.85499999999999998</v>
      </c>
      <c r="N483" s="95">
        <v>0.66499999999999992</v>
      </c>
      <c r="O483" s="95">
        <v>1</v>
      </c>
      <c r="P483" s="95">
        <v>0.85</v>
      </c>
      <c r="Q483" s="95">
        <v>0.6</v>
      </c>
      <c r="R483" s="96">
        <v>42390442</v>
      </c>
      <c r="S483" s="100">
        <v>19347467</v>
      </c>
      <c r="T483" s="97">
        <v>1</v>
      </c>
      <c r="U483" s="98">
        <v>171.36</v>
      </c>
      <c r="V483" s="98">
        <f>T483*(U483*(1+P483)*1.18)+L483*M483*$V$1</f>
        <v>907.59888000000001</v>
      </c>
      <c r="W483" s="81">
        <f>T483*(U483*(1+Q483)*1.18)+L483*N483*$W$1</f>
        <v>604.82267999999999</v>
      </c>
      <c r="Y483" s="124">
        <f t="shared" ref="Y483:Y488" si="154">L483*M483*O483*$V$1</f>
        <v>533.52</v>
      </c>
      <c r="Z483" s="85">
        <f t="shared" ref="Z483:Z488" si="155">V483-Y483</f>
        <v>374.07888000000003</v>
      </c>
      <c r="AB483" s="85">
        <f t="shared" ref="AB483:AB488" si="156">L483*N483*O483*$W$1</f>
        <v>281.29499999999996</v>
      </c>
      <c r="AC483" s="85">
        <f t="shared" ref="AC483:AC488" si="157">W483-AB483</f>
        <v>323.52768000000003</v>
      </c>
    </row>
    <row r="484" spans="1:29" s="119" customFormat="1" ht="12" thickBot="1">
      <c r="A484" s="139" t="s">
        <v>108</v>
      </c>
      <c r="B484" s="140" t="s">
        <v>3</v>
      </c>
      <c r="C484" s="140" t="s">
        <v>111</v>
      </c>
      <c r="D484" s="140" t="s">
        <v>54</v>
      </c>
      <c r="E484" s="140" t="s">
        <v>169</v>
      </c>
      <c r="F484" s="140" t="s">
        <v>36</v>
      </c>
      <c r="G484" s="140"/>
      <c r="H484" s="140" t="s">
        <v>12</v>
      </c>
      <c r="I484" s="145"/>
      <c r="J484" s="199" t="s">
        <v>91</v>
      </c>
      <c r="K484" s="94" t="s">
        <v>157</v>
      </c>
      <c r="L484" s="95">
        <v>0.3</v>
      </c>
      <c r="M484" s="95">
        <v>0.95</v>
      </c>
      <c r="N484" s="95">
        <v>0.95</v>
      </c>
      <c r="O484" s="95">
        <v>1</v>
      </c>
      <c r="P484" s="95">
        <v>0.85</v>
      </c>
      <c r="Q484" s="95">
        <v>0.6</v>
      </c>
      <c r="R484" s="100">
        <v>96554421</v>
      </c>
      <c r="S484" s="100">
        <v>19347483</v>
      </c>
      <c r="T484" s="100">
        <v>1</v>
      </c>
      <c r="U484" s="98">
        <v>165.11760000000001</v>
      </c>
      <c r="V484" s="98">
        <f>T484*(U484*(1+P484)*1.18)+L484*M484*$V$1</f>
        <v>953.25172079999993</v>
      </c>
      <c r="W484" s="81">
        <f>T484*(U484*(1+Q484)*1.18)+L484*N484*$W$1</f>
        <v>713.59202879999998</v>
      </c>
      <c r="Y484" s="124">
        <f t="shared" si="154"/>
        <v>592.79999999999995</v>
      </c>
      <c r="Z484" s="85">
        <f t="shared" si="155"/>
        <v>360.45172079999998</v>
      </c>
      <c r="AB484" s="85">
        <f t="shared" si="156"/>
        <v>401.84999999999997</v>
      </c>
      <c r="AC484" s="85">
        <f t="shared" si="157"/>
        <v>311.74202880000001</v>
      </c>
    </row>
    <row r="485" spans="1:29" s="119" customFormat="1" ht="12" thickBot="1">
      <c r="A485" s="139" t="s">
        <v>108</v>
      </c>
      <c r="B485" s="140" t="s">
        <v>3</v>
      </c>
      <c r="C485" s="140" t="s">
        <v>111</v>
      </c>
      <c r="D485" s="140" t="s">
        <v>54</v>
      </c>
      <c r="E485" s="140" t="s">
        <v>169</v>
      </c>
      <c r="F485" s="140" t="s">
        <v>36</v>
      </c>
      <c r="G485" s="140"/>
      <c r="H485" s="140" t="s">
        <v>12</v>
      </c>
      <c r="I485" s="145"/>
      <c r="J485" s="199" t="s">
        <v>158</v>
      </c>
      <c r="K485" s="94" t="s">
        <v>159</v>
      </c>
      <c r="L485" s="95">
        <v>0.4</v>
      </c>
      <c r="M485" s="95">
        <v>0.95</v>
      </c>
      <c r="N485" s="95">
        <v>0.95</v>
      </c>
      <c r="O485" s="95">
        <v>1</v>
      </c>
      <c r="P485" s="95">
        <v>0.85</v>
      </c>
      <c r="Q485" s="95">
        <v>0.6</v>
      </c>
      <c r="R485" s="100">
        <v>96307729</v>
      </c>
      <c r="S485" s="152" t="s">
        <v>180</v>
      </c>
      <c r="T485" s="100">
        <v>4</v>
      </c>
      <c r="U485" s="98">
        <v>338.01779999999997</v>
      </c>
      <c r="V485" s="98">
        <f>T485*(U485*(1+P485)*1.18)+L485*M485*$V$1</f>
        <v>3741.9714295999997</v>
      </c>
      <c r="W485" s="81">
        <f>T485*(U485*(1+Q485)*1.18)+L485*N485*$W$1</f>
        <v>3088.5104255999995</v>
      </c>
      <c r="Y485" s="124">
        <f t="shared" si="154"/>
        <v>790.4</v>
      </c>
      <c r="Z485" s="85">
        <f t="shared" si="155"/>
        <v>2951.5714295999996</v>
      </c>
      <c r="AB485" s="85">
        <f t="shared" si="156"/>
        <v>535.79999999999995</v>
      </c>
      <c r="AC485" s="85">
        <f t="shared" si="157"/>
        <v>2552.7104255999993</v>
      </c>
    </row>
    <row r="486" spans="1:29" s="119" customFormat="1" ht="12" thickBot="1">
      <c r="A486" s="139" t="s">
        <v>108</v>
      </c>
      <c r="B486" s="140" t="s">
        <v>3</v>
      </c>
      <c r="C486" s="140" t="s">
        <v>111</v>
      </c>
      <c r="D486" s="140" t="s">
        <v>54</v>
      </c>
      <c r="E486" s="140" t="s">
        <v>169</v>
      </c>
      <c r="F486" s="140" t="s">
        <v>36</v>
      </c>
      <c r="G486" s="140"/>
      <c r="H486" s="140" t="s">
        <v>12</v>
      </c>
      <c r="I486" s="145"/>
      <c r="J486" s="195" t="s">
        <v>93</v>
      </c>
      <c r="K486" s="94" t="s">
        <v>24</v>
      </c>
      <c r="L486" s="95">
        <v>0.3</v>
      </c>
      <c r="M486" s="95">
        <v>0.95</v>
      </c>
      <c r="N486" s="95">
        <v>0.95</v>
      </c>
      <c r="O486" s="95">
        <v>1</v>
      </c>
      <c r="P486" s="95">
        <v>0.85</v>
      </c>
      <c r="Q486" s="95">
        <v>0.6</v>
      </c>
      <c r="R486" s="100">
        <v>96415010</v>
      </c>
      <c r="S486" s="152" t="s">
        <v>180</v>
      </c>
      <c r="T486" s="100">
        <v>1</v>
      </c>
      <c r="U486" s="98">
        <v>5466.2615999999998</v>
      </c>
      <c r="V486" s="98">
        <f>T486*(U486*(1+P486)*1.18)+L486*M486*$V$1</f>
        <v>12525.649072799999</v>
      </c>
      <c r="W486" s="81">
        <f>T486*(U486*(1+Q486)*1.18)+L486*N486*$W$1</f>
        <v>10722.1519008</v>
      </c>
      <c r="Y486" s="124">
        <f t="shared" si="154"/>
        <v>592.79999999999995</v>
      </c>
      <c r="Z486" s="85">
        <f t="shared" si="155"/>
        <v>11932.8490728</v>
      </c>
      <c r="AB486" s="85">
        <f t="shared" si="156"/>
        <v>401.84999999999997</v>
      </c>
      <c r="AC486" s="85">
        <f t="shared" si="157"/>
        <v>10320.301900799999</v>
      </c>
    </row>
    <row r="487" spans="1:29" s="119" customFormat="1" ht="12" thickBot="1">
      <c r="A487" s="139" t="s">
        <v>108</v>
      </c>
      <c r="B487" s="140" t="s">
        <v>3</v>
      </c>
      <c r="C487" s="140" t="s">
        <v>111</v>
      </c>
      <c r="D487" s="140" t="s">
        <v>54</v>
      </c>
      <c r="E487" s="140" t="s">
        <v>169</v>
      </c>
      <c r="F487" s="140" t="s">
        <v>36</v>
      </c>
      <c r="G487" s="140"/>
      <c r="H487" s="140" t="s">
        <v>12</v>
      </c>
      <c r="I487" s="145"/>
      <c r="J487" s="195" t="s">
        <v>94</v>
      </c>
      <c r="K487" s="94" t="s">
        <v>25</v>
      </c>
      <c r="L487" s="95">
        <v>1</v>
      </c>
      <c r="M487" s="95">
        <v>0.47499999999999998</v>
      </c>
      <c r="N487" s="95">
        <v>0.52249999999999996</v>
      </c>
      <c r="O487" s="95">
        <v>1</v>
      </c>
      <c r="P487" s="95">
        <v>0.85</v>
      </c>
      <c r="Q487" s="95">
        <v>0.6</v>
      </c>
      <c r="R487" s="100">
        <v>96405129</v>
      </c>
      <c r="S487" s="152" t="s">
        <v>180</v>
      </c>
      <c r="T487" s="100">
        <v>1</v>
      </c>
      <c r="U487" s="98">
        <v>2394.8069999999998</v>
      </c>
      <c r="V487" s="98">
        <f>T487*(U487*(1+P487)*1.18)+L487*M487*$V$1</f>
        <v>6215.8636809999989</v>
      </c>
      <c r="W487" s="81">
        <f>T487*(U487*(1+Q487)*1.18)+L487*N487*$W$1</f>
        <v>5258.1206160000002</v>
      </c>
      <c r="Y487" s="124">
        <f t="shared" si="154"/>
        <v>988</v>
      </c>
      <c r="Z487" s="85">
        <f t="shared" si="155"/>
        <v>5227.8636809999989</v>
      </c>
      <c r="AB487" s="85">
        <f t="shared" si="156"/>
        <v>736.72499999999991</v>
      </c>
      <c r="AC487" s="85">
        <f t="shared" si="157"/>
        <v>4521.3956159999998</v>
      </c>
    </row>
    <row r="488" spans="1:29" s="119" customFormat="1">
      <c r="A488" s="139" t="s">
        <v>108</v>
      </c>
      <c r="B488" s="140" t="s">
        <v>3</v>
      </c>
      <c r="C488" s="140" t="s">
        <v>111</v>
      </c>
      <c r="D488" s="140" t="s">
        <v>54</v>
      </c>
      <c r="E488" s="140" t="s">
        <v>169</v>
      </c>
      <c r="F488" s="140" t="s">
        <v>36</v>
      </c>
      <c r="G488" s="140"/>
      <c r="H488" s="140" t="s">
        <v>12</v>
      </c>
      <c r="I488" s="145"/>
      <c r="J488" s="192" t="s">
        <v>95</v>
      </c>
      <c r="K488" s="77" t="s">
        <v>25</v>
      </c>
      <c r="L488" s="78">
        <v>1.3</v>
      </c>
      <c r="M488" s="78">
        <v>0.85499999999999998</v>
      </c>
      <c r="N488" s="78">
        <v>0.71249999999999991</v>
      </c>
      <c r="O488" s="78">
        <v>1</v>
      </c>
      <c r="P488" s="78">
        <v>0.85</v>
      </c>
      <c r="Q488" s="78">
        <v>0.6</v>
      </c>
      <c r="R488" s="79">
        <v>96405129</v>
      </c>
      <c r="S488" s="153" t="s">
        <v>180</v>
      </c>
      <c r="T488" s="79">
        <v>1</v>
      </c>
      <c r="U488" s="80">
        <v>2394.8069999999998</v>
      </c>
      <c r="V488" s="80">
        <f>T488*(U488*(1+P488)*1.18)+T489*(U489*(1+P489)*1.18)+L488*M488*$V$1</f>
        <v>11753.1142662</v>
      </c>
      <c r="W488" s="102">
        <f>T488*(U488*(1+Q488)*1.18)+T489*(U489*(1+Q489)*1.18)+L488*N488*$W$1</f>
        <v>9471.3697031999982</v>
      </c>
      <c r="Y488" s="124">
        <f t="shared" si="154"/>
        <v>2311.92</v>
      </c>
      <c r="Z488" s="85">
        <f t="shared" si="155"/>
        <v>9441.1942662000001</v>
      </c>
      <c r="AB488" s="85">
        <f t="shared" si="156"/>
        <v>1306.0124999999998</v>
      </c>
      <c r="AC488" s="85">
        <f t="shared" si="157"/>
        <v>8165.3572031999984</v>
      </c>
    </row>
    <row r="489" spans="1:29" s="119" customFormat="1">
      <c r="A489" s="139" t="s">
        <v>108</v>
      </c>
      <c r="B489" s="140" t="s">
        <v>3</v>
      </c>
      <c r="C489" s="140" t="s">
        <v>111</v>
      </c>
      <c r="D489" s="140" t="s">
        <v>54</v>
      </c>
      <c r="E489" s="140" t="s">
        <v>169</v>
      </c>
      <c r="F489" s="140" t="s">
        <v>36</v>
      </c>
      <c r="G489" s="140"/>
      <c r="H489" s="140" t="s">
        <v>12</v>
      </c>
      <c r="I489" s="145"/>
      <c r="J489" s="193" t="s">
        <v>95</v>
      </c>
      <c r="K489" s="3" t="s">
        <v>26</v>
      </c>
      <c r="L489" s="84"/>
      <c r="M489" s="84"/>
      <c r="N489" s="84"/>
      <c r="O489" s="84"/>
      <c r="P489" s="84">
        <v>0.85</v>
      </c>
      <c r="Q489" s="84">
        <v>0.6</v>
      </c>
      <c r="R489" s="82">
        <v>96549782</v>
      </c>
      <c r="S489" s="82">
        <v>19347613</v>
      </c>
      <c r="T489" s="82">
        <v>2</v>
      </c>
      <c r="U489" s="85">
        <v>965.03219999999999</v>
      </c>
      <c r="V489" s="85"/>
      <c r="W489" s="86"/>
      <c r="Y489" s="85"/>
      <c r="Z489" s="85"/>
      <c r="AB489" s="85"/>
      <c r="AC489" s="85"/>
    </row>
    <row r="490" spans="1:29" s="119" customFormat="1" ht="12" thickBot="1">
      <c r="A490" s="139" t="s">
        <v>108</v>
      </c>
      <c r="B490" s="140" t="s">
        <v>3</v>
      </c>
      <c r="C490" s="140" t="s">
        <v>111</v>
      </c>
      <c r="D490" s="140" t="s">
        <v>54</v>
      </c>
      <c r="E490" s="140" t="s">
        <v>169</v>
      </c>
      <c r="F490" s="140" t="s">
        <v>36</v>
      </c>
      <c r="G490" s="140"/>
      <c r="H490" s="140" t="s">
        <v>12</v>
      </c>
      <c r="I490" s="145"/>
      <c r="J490" s="194" t="s">
        <v>95</v>
      </c>
      <c r="K490" s="88" t="s">
        <v>27</v>
      </c>
      <c r="L490" s="89"/>
      <c r="M490" s="89"/>
      <c r="N490" s="89"/>
      <c r="O490" s="89"/>
      <c r="P490" s="89">
        <v>0.85</v>
      </c>
      <c r="Q490" s="89">
        <v>0.6</v>
      </c>
      <c r="R490" s="90"/>
      <c r="S490" s="90"/>
      <c r="T490" s="90"/>
      <c r="U490" s="91"/>
      <c r="V490" s="91"/>
      <c r="W490" s="92"/>
      <c r="Y490" s="85"/>
      <c r="Z490" s="85"/>
      <c r="AB490" s="85"/>
      <c r="AC490" s="85"/>
    </row>
    <row r="491" spans="1:29" s="119" customFormat="1" ht="12" thickBot="1">
      <c r="A491" s="139" t="s">
        <v>108</v>
      </c>
      <c r="B491" s="140" t="s">
        <v>3</v>
      </c>
      <c r="C491" s="140" t="s">
        <v>111</v>
      </c>
      <c r="D491" s="140" t="s">
        <v>54</v>
      </c>
      <c r="E491" s="140" t="s">
        <v>169</v>
      </c>
      <c r="F491" s="140" t="s">
        <v>36</v>
      </c>
      <c r="G491" s="140"/>
      <c r="H491" s="140" t="s">
        <v>12</v>
      </c>
      <c r="I491" s="145"/>
      <c r="J491" s="195" t="s">
        <v>96</v>
      </c>
      <c r="K491" s="94" t="s">
        <v>28</v>
      </c>
      <c r="L491" s="95">
        <v>0.89999999999999991</v>
      </c>
      <c r="M491" s="95">
        <v>0.57950000000000002</v>
      </c>
      <c r="N491" s="95">
        <v>0.61749999999999994</v>
      </c>
      <c r="O491" s="95">
        <v>1</v>
      </c>
      <c r="P491" s="95">
        <v>0.85</v>
      </c>
      <c r="Q491" s="95">
        <v>0.6</v>
      </c>
      <c r="R491" s="100">
        <v>96800089</v>
      </c>
      <c r="S491" s="152" t="s">
        <v>180</v>
      </c>
      <c r="T491" s="100">
        <v>1</v>
      </c>
      <c r="U491" s="98">
        <v>2119.6722</v>
      </c>
      <c r="V491" s="98">
        <f>T491*(U491*(1+P491)*1.18)+L491*M491*$V$1</f>
        <v>5712.0684125999996</v>
      </c>
      <c r="W491" s="81">
        <f>T491*(U491*(1+Q491)*1.18)+L491*N491*$W$1</f>
        <v>4785.5486136</v>
      </c>
      <c r="Y491" s="124">
        <f t="shared" ref="Y491:Y492" si="158">L491*M491*O491*$V$1</f>
        <v>1084.8239999999998</v>
      </c>
      <c r="Z491" s="85">
        <f t="shared" ref="Z491:Z492" si="159">V491-Y491</f>
        <v>4627.2444126</v>
      </c>
      <c r="AB491" s="85">
        <f t="shared" ref="AB491:AB492" si="160">L491*N491*O491*$W$1</f>
        <v>783.60749999999985</v>
      </c>
      <c r="AC491" s="85">
        <f t="shared" ref="AC491:AC492" si="161">W491-AB491</f>
        <v>4001.9411135999999</v>
      </c>
    </row>
    <row r="492" spans="1:29" s="119" customFormat="1">
      <c r="A492" s="139" t="s">
        <v>108</v>
      </c>
      <c r="B492" s="140" t="s">
        <v>3</v>
      </c>
      <c r="C492" s="140" t="s">
        <v>111</v>
      </c>
      <c r="D492" s="140" t="s">
        <v>54</v>
      </c>
      <c r="E492" s="140" t="s">
        <v>169</v>
      </c>
      <c r="F492" s="140" t="s">
        <v>36</v>
      </c>
      <c r="G492" s="140"/>
      <c r="H492" s="140" t="s">
        <v>12</v>
      </c>
      <c r="I492" s="145"/>
      <c r="J492" s="192" t="s">
        <v>97</v>
      </c>
      <c r="K492" s="77" t="s">
        <v>28</v>
      </c>
      <c r="L492" s="78">
        <v>1.2</v>
      </c>
      <c r="M492" s="78">
        <v>0.8929999999999999</v>
      </c>
      <c r="N492" s="78">
        <v>0.76</v>
      </c>
      <c r="O492" s="78">
        <v>1</v>
      </c>
      <c r="P492" s="78">
        <v>0.85</v>
      </c>
      <c r="Q492" s="78">
        <v>0.6</v>
      </c>
      <c r="R492" s="79">
        <v>96800089</v>
      </c>
      <c r="S492" s="153" t="s">
        <v>180</v>
      </c>
      <c r="T492" s="79">
        <v>1</v>
      </c>
      <c r="U492" s="80">
        <v>2119.6722</v>
      </c>
      <c r="V492" s="80">
        <f>T492*(U492*(1+P492)*1.18)+T493*(U493*(1+P493)*1.18)+L492*M492*$V$1</f>
        <v>10130.4759426</v>
      </c>
      <c r="W492" s="102">
        <f>T492*(U492*(1+Q492)*1.18)+T493*(U493*(1+Q493)*1.18)+L492*N492*$W$1</f>
        <v>8119.6911935999997</v>
      </c>
      <c r="Y492" s="124">
        <f t="shared" si="158"/>
        <v>2228.9279999999999</v>
      </c>
      <c r="Z492" s="85">
        <f t="shared" si="159"/>
        <v>7901.5479426000002</v>
      </c>
      <c r="AB492" s="85">
        <f t="shared" si="160"/>
        <v>1285.9199999999998</v>
      </c>
      <c r="AC492" s="85">
        <f t="shared" si="161"/>
        <v>6833.7711935999996</v>
      </c>
    </row>
    <row r="493" spans="1:29" s="119" customFormat="1">
      <c r="A493" s="139" t="s">
        <v>108</v>
      </c>
      <c r="B493" s="140" t="s">
        <v>3</v>
      </c>
      <c r="C493" s="140" t="s">
        <v>111</v>
      </c>
      <c r="D493" s="140" t="s">
        <v>54</v>
      </c>
      <c r="E493" s="140" t="s">
        <v>169</v>
      </c>
      <c r="F493" s="140" t="s">
        <v>36</v>
      </c>
      <c r="G493" s="140"/>
      <c r="H493" s="140" t="s">
        <v>12</v>
      </c>
      <c r="I493" s="145"/>
      <c r="J493" s="193" t="s">
        <v>97</v>
      </c>
      <c r="K493" s="3" t="s">
        <v>29</v>
      </c>
      <c r="L493" s="84"/>
      <c r="M493" s="84"/>
      <c r="N493" s="84"/>
      <c r="O493" s="84"/>
      <c r="P493" s="84">
        <v>0.85</v>
      </c>
      <c r="Q493" s="84">
        <v>0.6</v>
      </c>
      <c r="R493" s="82">
        <v>96549630</v>
      </c>
      <c r="S493" s="82">
        <v>19347612</v>
      </c>
      <c r="T493" s="82">
        <v>2</v>
      </c>
      <c r="U493" s="85">
        <v>749.95500000000004</v>
      </c>
      <c r="V493" s="85"/>
      <c r="W493" s="86"/>
      <c r="Y493" s="85"/>
      <c r="Z493" s="85"/>
      <c r="AB493" s="85"/>
      <c r="AC493" s="85"/>
    </row>
    <row r="494" spans="1:29" s="119" customFormat="1" ht="12" thickBot="1">
      <c r="A494" s="139" t="s">
        <v>108</v>
      </c>
      <c r="B494" s="140" t="s">
        <v>3</v>
      </c>
      <c r="C494" s="140" t="s">
        <v>111</v>
      </c>
      <c r="D494" s="140" t="s">
        <v>54</v>
      </c>
      <c r="E494" s="140" t="s">
        <v>169</v>
      </c>
      <c r="F494" s="140" t="s">
        <v>36</v>
      </c>
      <c r="G494" s="140"/>
      <c r="H494" s="140" t="s">
        <v>12</v>
      </c>
      <c r="I494" s="145"/>
      <c r="J494" s="194" t="s">
        <v>97</v>
      </c>
      <c r="K494" s="88" t="s">
        <v>31</v>
      </c>
      <c r="L494" s="89"/>
      <c r="M494" s="89"/>
      <c r="N494" s="89"/>
      <c r="O494" s="89"/>
      <c r="P494" s="89">
        <v>0.85</v>
      </c>
      <c r="Q494" s="89">
        <v>0.6</v>
      </c>
      <c r="R494" s="90"/>
      <c r="S494" s="90"/>
      <c r="T494" s="90"/>
      <c r="U494" s="91"/>
      <c r="V494" s="91"/>
      <c r="W494" s="92"/>
      <c r="Y494" s="85"/>
      <c r="Z494" s="85"/>
      <c r="AB494" s="85"/>
      <c r="AC494" s="85"/>
    </row>
    <row r="495" spans="1:29" s="119" customFormat="1">
      <c r="A495" s="139" t="s">
        <v>108</v>
      </c>
      <c r="B495" s="140" t="s">
        <v>3</v>
      </c>
      <c r="C495" s="140" t="s">
        <v>111</v>
      </c>
      <c r="D495" s="140" t="s">
        <v>54</v>
      </c>
      <c r="E495" s="140" t="s">
        <v>169</v>
      </c>
      <c r="F495" s="140" t="s">
        <v>36</v>
      </c>
      <c r="G495" s="140"/>
      <c r="H495" s="140" t="s">
        <v>12</v>
      </c>
      <c r="I495" s="145"/>
      <c r="J495" s="192" t="s">
        <v>98</v>
      </c>
      <c r="K495" s="77" t="s">
        <v>160</v>
      </c>
      <c r="L495" s="78">
        <v>1</v>
      </c>
      <c r="M495" s="78">
        <v>1.2825</v>
      </c>
      <c r="N495" s="78">
        <v>1.0449999999999999</v>
      </c>
      <c r="O495" s="78">
        <v>1</v>
      </c>
      <c r="P495" s="78">
        <v>0.85</v>
      </c>
      <c r="Q495" s="78">
        <v>0.6</v>
      </c>
      <c r="R495" s="79">
        <v>96407820</v>
      </c>
      <c r="S495" s="79">
        <v>19347946</v>
      </c>
      <c r="T495" s="79">
        <v>1</v>
      </c>
      <c r="U495" s="80">
        <v>1402.9692</v>
      </c>
      <c r="V495" s="80">
        <f>T495*(U495*(1+P495)*1.18)+L495*M495*$V$1</f>
        <v>5730.2817636</v>
      </c>
      <c r="W495" s="102">
        <f>T495*(U495*(1+Q495)*1.18)+L495*N495*$W$1</f>
        <v>4122.2558496000001</v>
      </c>
      <c r="Y495" s="124">
        <f>L495*M495*O495*$V$1</f>
        <v>2667.6</v>
      </c>
      <c r="Z495" s="85">
        <f>V495-Y495</f>
        <v>3062.6817636000001</v>
      </c>
      <c r="AB495" s="85">
        <f>L495*N495*O495*$W$1</f>
        <v>1473.4499999999998</v>
      </c>
      <c r="AC495" s="85">
        <f>W495-AB495</f>
        <v>2648.8058496000003</v>
      </c>
    </row>
    <row r="496" spans="1:29" s="119" customFormat="1" ht="12" thickBot="1">
      <c r="A496" s="139" t="s">
        <v>108</v>
      </c>
      <c r="B496" s="140" t="s">
        <v>3</v>
      </c>
      <c r="C496" s="140" t="s">
        <v>111</v>
      </c>
      <c r="D496" s="140" t="s">
        <v>54</v>
      </c>
      <c r="E496" s="140" t="s">
        <v>169</v>
      </c>
      <c r="F496" s="140" t="s">
        <v>36</v>
      </c>
      <c r="G496" s="140"/>
      <c r="H496" s="140" t="s">
        <v>12</v>
      </c>
      <c r="I496" s="145"/>
      <c r="J496" s="194" t="s">
        <v>98</v>
      </c>
      <c r="K496" s="88" t="s">
        <v>161</v>
      </c>
      <c r="L496" s="89"/>
      <c r="M496" s="89"/>
      <c r="N496" s="89"/>
      <c r="O496" s="89"/>
      <c r="P496" s="89">
        <v>0.85</v>
      </c>
      <c r="Q496" s="89">
        <v>0.6</v>
      </c>
      <c r="R496" s="90">
        <v>96407819</v>
      </c>
      <c r="S496" s="90">
        <v>19347945</v>
      </c>
      <c r="T496" s="90">
        <v>1</v>
      </c>
      <c r="U496" s="91">
        <v>1402.9692</v>
      </c>
      <c r="V496" s="91"/>
      <c r="W496" s="92"/>
      <c r="Y496" s="85"/>
      <c r="Z496" s="85"/>
      <c r="AB496" s="85"/>
      <c r="AC496" s="85"/>
    </row>
    <row r="497" spans="1:29" s="119" customFormat="1">
      <c r="A497" s="139" t="s">
        <v>108</v>
      </c>
      <c r="B497" s="140" t="s">
        <v>3</v>
      </c>
      <c r="C497" s="140" t="s">
        <v>111</v>
      </c>
      <c r="D497" s="140" t="s">
        <v>54</v>
      </c>
      <c r="E497" s="140" t="s">
        <v>169</v>
      </c>
      <c r="F497" s="140" t="s">
        <v>36</v>
      </c>
      <c r="G497" s="140"/>
      <c r="H497" s="140" t="s">
        <v>12</v>
      </c>
      <c r="I497" s="145"/>
      <c r="J497" s="192" t="s">
        <v>32</v>
      </c>
      <c r="K497" s="77" t="s">
        <v>162</v>
      </c>
      <c r="L497" s="78">
        <v>1</v>
      </c>
      <c r="M497" s="78">
        <v>1.2825</v>
      </c>
      <c r="N497" s="78">
        <v>1.0449999999999999</v>
      </c>
      <c r="O497" s="78">
        <v>1</v>
      </c>
      <c r="P497" s="78">
        <v>0.85</v>
      </c>
      <c r="Q497" s="78">
        <v>0.6</v>
      </c>
      <c r="R497" s="79" t="s">
        <v>189</v>
      </c>
      <c r="S497" s="79" t="s">
        <v>238</v>
      </c>
      <c r="T497" s="79">
        <v>1</v>
      </c>
      <c r="U497" s="105">
        <v>1402.9692</v>
      </c>
      <c r="V497" s="80">
        <f>T497*(U497*(1+P497)*1.18)+L497*M497*$V$1+T498*(U498*(1+P498)*1.18)</f>
        <v>7795.0858482000003</v>
      </c>
      <c r="W497" s="102">
        <f>T497*(U497*(1+Q497)*1.18)+L497*N497*$V$1+T498*(U498*(1+Q498)*1.18)</f>
        <v>6608.1823551999996</v>
      </c>
      <c r="X497" s="119">
        <v>19347946</v>
      </c>
      <c r="Y497" s="124">
        <f>L497*M497*O497*$V$1</f>
        <v>2667.6</v>
      </c>
      <c r="Z497" s="85">
        <f>V497-Y497</f>
        <v>5127.4858482</v>
      </c>
      <c r="AB497" s="85">
        <f>L497*N497*O497*$W$1</f>
        <v>1473.4499999999998</v>
      </c>
      <c r="AC497" s="85">
        <f>W497-AB497</f>
        <v>5134.7323551999998</v>
      </c>
    </row>
    <row r="498" spans="1:29" s="119" customFormat="1">
      <c r="A498" s="139" t="s">
        <v>108</v>
      </c>
      <c r="B498" s="140" t="s">
        <v>3</v>
      </c>
      <c r="C498" s="140" t="s">
        <v>111</v>
      </c>
      <c r="D498" s="140" t="s">
        <v>54</v>
      </c>
      <c r="E498" s="140" t="s">
        <v>169</v>
      </c>
      <c r="F498" s="140" t="s">
        <v>36</v>
      </c>
      <c r="G498" s="140"/>
      <c r="H498" s="140" t="s">
        <v>12</v>
      </c>
      <c r="I498" s="145"/>
      <c r="J498" s="193" t="s">
        <v>32</v>
      </c>
      <c r="K498" s="3" t="s">
        <v>163</v>
      </c>
      <c r="L498" s="84"/>
      <c r="M498" s="84"/>
      <c r="N498" s="84"/>
      <c r="O498" s="84"/>
      <c r="P498" s="84">
        <v>0.85</v>
      </c>
      <c r="Q498" s="84">
        <v>0.6</v>
      </c>
      <c r="R498" s="82">
        <v>96549921</v>
      </c>
      <c r="S498" s="158" t="s">
        <v>19</v>
      </c>
      <c r="T498" s="82">
        <v>1</v>
      </c>
      <c r="U498" s="85">
        <v>945.85619999999994</v>
      </c>
      <c r="V498" s="85"/>
      <c r="W498" s="86"/>
      <c r="Y498" s="85"/>
      <c r="Z498" s="85"/>
      <c r="AB498" s="85"/>
      <c r="AC498" s="85"/>
    </row>
    <row r="499" spans="1:29" s="119" customFormat="1" ht="12" thickBot="1">
      <c r="A499" s="139" t="s">
        <v>108</v>
      </c>
      <c r="B499" s="140" t="s">
        <v>3</v>
      </c>
      <c r="C499" s="140" t="s">
        <v>111</v>
      </c>
      <c r="D499" s="140" t="s">
        <v>54</v>
      </c>
      <c r="E499" s="140" t="s">
        <v>169</v>
      </c>
      <c r="F499" s="140" t="s">
        <v>36</v>
      </c>
      <c r="G499" s="140"/>
      <c r="H499" s="140" t="s">
        <v>12</v>
      </c>
      <c r="I499" s="145"/>
      <c r="J499" s="194" t="s">
        <v>32</v>
      </c>
      <c r="K499" s="88" t="s">
        <v>164</v>
      </c>
      <c r="L499" s="89"/>
      <c r="M499" s="89"/>
      <c r="N499" s="89"/>
      <c r="O499" s="89"/>
      <c r="P499" s="89">
        <v>0.85</v>
      </c>
      <c r="Q499" s="89">
        <v>0.6</v>
      </c>
      <c r="R499" s="90">
        <v>96549921</v>
      </c>
      <c r="S499" s="156" t="s">
        <v>19</v>
      </c>
      <c r="T499" s="90">
        <v>1</v>
      </c>
      <c r="U499" s="91">
        <v>945.85619999999994</v>
      </c>
      <c r="V499" s="91"/>
      <c r="W499" s="92"/>
      <c r="Y499" s="85"/>
      <c r="Z499" s="85"/>
      <c r="AB499" s="85"/>
      <c r="AC499" s="85"/>
    </row>
    <row r="500" spans="1:29" s="119" customFormat="1">
      <c r="A500" s="139" t="s">
        <v>108</v>
      </c>
      <c r="B500" s="140" t="s">
        <v>3</v>
      </c>
      <c r="C500" s="140" t="s">
        <v>111</v>
      </c>
      <c r="D500" s="140" t="s">
        <v>54</v>
      </c>
      <c r="E500" s="140" t="s">
        <v>169</v>
      </c>
      <c r="F500" s="140" t="s">
        <v>36</v>
      </c>
      <c r="G500" s="140"/>
      <c r="H500" s="140" t="s">
        <v>12</v>
      </c>
      <c r="I500" s="145"/>
      <c r="J500" s="192" t="s">
        <v>99</v>
      </c>
      <c r="K500" s="77" t="s">
        <v>165</v>
      </c>
      <c r="L500" s="78">
        <v>0.60000000000000009</v>
      </c>
      <c r="M500" s="78">
        <v>0.95</v>
      </c>
      <c r="N500" s="78">
        <v>0.95</v>
      </c>
      <c r="O500" s="78">
        <v>1</v>
      </c>
      <c r="P500" s="78">
        <v>0.85</v>
      </c>
      <c r="Q500" s="78">
        <v>0.6</v>
      </c>
      <c r="R500" s="79">
        <v>96407822</v>
      </c>
      <c r="S500" s="79">
        <v>19347948</v>
      </c>
      <c r="T500" s="79">
        <v>1</v>
      </c>
      <c r="U500" s="80">
        <v>1323.3888000000002</v>
      </c>
      <c r="V500" s="80">
        <f>T500*(U500*(1+P500)*1.18)+L500*M500*$V$1</f>
        <v>4074.5577504000003</v>
      </c>
      <c r="W500" s="102">
        <f>T500*(U500*(1+Q500)*1.18)+L500*N500*$W$1</f>
        <v>3302.2580544000002</v>
      </c>
      <c r="Y500" s="124">
        <f>L500*M500*O500*$V$1</f>
        <v>1185.6000000000001</v>
      </c>
      <c r="Z500" s="85">
        <f>V500-Y500</f>
        <v>2888.9577503999999</v>
      </c>
      <c r="AB500" s="85">
        <f>L500*N500*O500*$W$1</f>
        <v>803.7</v>
      </c>
      <c r="AC500" s="85">
        <f>W500-AB500</f>
        <v>2498.5580544000004</v>
      </c>
    </row>
    <row r="501" spans="1:29" s="119" customFormat="1" ht="12" thickBot="1">
      <c r="A501" s="139" t="s">
        <v>108</v>
      </c>
      <c r="B501" s="140" t="s">
        <v>3</v>
      </c>
      <c r="C501" s="140" t="s">
        <v>111</v>
      </c>
      <c r="D501" s="140" t="s">
        <v>54</v>
      </c>
      <c r="E501" s="140" t="s">
        <v>169</v>
      </c>
      <c r="F501" s="140" t="s">
        <v>36</v>
      </c>
      <c r="G501" s="140"/>
      <c r="H501" s="140" t="s">
        <v>12</v>
      </c>
      <c r="I501" s="145"/>
      <c r="J501" s="194" t="s">
        <v>99</v>
      </c>
      <c r="K501" s="88" t="s">
        <v>166</v>
      </c>
      <c r="L501" s="89"/>
      <c r="M501" s="89"/>
      <c r="N501" s="89"/>
      <c r="O501" s="89"/>
      <c r="P501" s="89">
        <v>0.85</v>
      </c>
      <c r="Q501" s="89">
        <v>0.6</v>
      </c>
      <c r="R501" s="90">
        <v>96407821</v>
      </c>
      <c r="S501" s="90">
        <v>19347947</v>
      </c>
      <c r="T501" s="90">
        <v>1</v>
      </c>
      <c r="U501" s="91">
        <v>1323.3888000000002</v>
      </c>
      <c r="V501" s="91"/>
      <c r="W501" s="92"/>
      <c r="Y501" s="85"/>
      <c r="Z501" s="85"/>
      <c r="AB501" s="85"/>
      <c r="AC501" s="85"/>
    </row>
    <row r="502" spans="1:29" s="119" customFormat="1">
      <c r="A502" s="139" t="s">
        <v>108</v>
      </c>
      <c r="B502" s="140" t="s">
        <v>3</v>
      </c>
      <c r="C502" s="140" t="s">
        <v>111</v>
      </c>
      <c r="D502" s="140" t="s">
        <v>54</v>
      </c>
      <c r="E502" s="140" t="s">
        <v>169</v>
      </c>
      <c r="F502" s="140" t="s">
        <v>36</v>
      </c>
      <c r="G502" s="140"/>
      <c r="H502" s="140" t="s">
        <v>12</v>
      </c>
      <c r="I502" s="145"/>
      <c r="J502" s="192" t="s">
        <v>92</v>
      </c>
      <c r="K502" s="77" t="s">
        <v>167</v>
      </c>
      <c r="L502" s="78">
        <v>2</v>
      </c>
      <c r="M502" s="78">
        <v>1.4249999999999998</v>
      </c>
      <c r="N502" s="78">
        <v>1.8049999999999999</v>
      </c>
      <c r="O502" s="78">
        <v>1</v>
      </c>
      <c r="P502" s="78">
        <v>0.85</v>
      </c>
      <c r="Q502" s="78">
        <v>0.6</v>
      </c>
      <c r="R502" s="79" t="s">
        <v>180</v>
      </c>
      <c r="S502" s="153" t="s">
        <v>180</v>
      </c>
      <c r="T502" s="79"/>
      <c r="U502" s="105"/>
      <c r="V502" s="105"/>
      <c r="W502" s="102"/>
      <c r="Y502" s="85"/>
      <c r="Z502" s="85"/>
      <c r="AB502" s="85"/>
      <c r="AC502" s="85"/>
    </row>
    <row r="503" spans="1:29" s="119" customFormat="1">
      <c r="A503" s="139" t="s">
        <v>108</v>
      </c>
      <c r="B503" s="140" t="s">
        <v>3</v>
      </c>
      <c r="C503" s="140" t="s">
        <v>111</v>
      </c>
      <c r="D503" s="140" t="s">
        <v>54</v>
      </c>
      <c r="E503" s="140" t="s">
        <v>169</v>
      </c>
      <c r="F503" s="140" t="s">
        <v>36</v>
      </c>
      <c r="G503" s="140"/>
      <c r="H503" s="140" t="s">
        <v>12</v>
      </c>
      <c r="I503" s="145"/>
      <c r="J503" s="193" t="s">
        <v>92</v>
      </c>
      <c r="K503" s="3" t="s">
        <v>179</v>
      </c>
      <c r="L503" s="84"/>
      <c r="M503" s="84"/>
      <c r="N503" s="84"/>
      <c r="O503" s="84"/>
      <c r="P503" s="84"/>
      <c r="Q503" s="84"/>
      <c r="R503" s="82">
        <v>55567191</v>
      </c>
      <c r="S503" s="150" t="s">
        <v>180</v>
      </c>
      <c r="T503" s="82">
        <v>1</v>
      </c>
      <c r="U503" s="85">
        <v>2607.7626</v>
      </c>
      <c r="V503" s="124"/>
      <c r="W503" s="127"/>
      <c r="Y503" s="85"/>
      <c r="Z503" s="85"/>
      <c r="AB503" s="85"/>
      <c r="AC503" s="85"/>
    </row>
    <row r="504" spans="1:29" s="119" customFormat="1">
      <c r="A504" s="139" t="s">
        <v>108</v>
      </c>
      <c r="B504" s="140" t="s">
        <v>3</v>
      </c>
      <c r="C504" s="140" t="s">
        <v>111</v>
      </c>
      <c r="D504" s="140" t="s">
        <v>54</v>
      </c>
      <c r="E504" s="140" t="s">
        <v>169</v>
      </c>
      <c r="F504" s="140" t="s">
        <v>36</v>
      </c>
      <c r="G504" s="140"/>
      <c r="H504" s="140" t="s">
        <v>12</v>
      </c>
      <c r="I504" s="145"/>
      <c r="J504" s="193" t="s">
        <v>92</v>
      </c>
      <c r="K504" s="3" t="s">
        <v>192</v>
      </c>
      <c r="L504" s="84"/>
      <c r="M504" s="84"/>
      <c r="N504" s="84"/>
      <c r="O504" s="84"/>
      <c r="P504" s="84"/>
      <c r="Q504" s="84"/>
      <c r="R504" s="82">
        <v>96413864</v>
      </c>
      <c r="S504" s="150" t="s">
        <v>180</v>
      </c>
      <c r="T504" s="82">
        <v>1</v>
      </c>
      <c r="U504" s="85">
        <v>1103.7521999999999</v>
      </c>
      <c r="V504" s="124"/>
      <c r="W504" s="127"/>
      <c r="Y504" s="85"/>
      <c r="Z504" s="85"/>
      <c r="AB504" s="85"/>
      <c r="AC504" s="85"/>
    </row>
    <row r="505" spans="1:29" s="119" customFormat="1">
      <c r="A505" s="139" t="s">
        <v>108</v>
      </c>
      <c r="B505" s="140" t="s">
        <v>3</v>
      </c>
      <c r="C505" s="140" t="s">
        <v>111</v>
      </c>
      <c r="D505" s="140" t="s">
        <v>54</v>
      </c>
      <c r="E505" s="140" t="s">
        <v>169</v>
      </c>
      <c r="F505" s="140" t="s">
        <v>36</v>
      </c>
      <c r="G505" s="140"/>
      <c r="H505" s="140" t="s">
        <v>12</v>
      </c>
      <c r="I505" s="145"/>
      <c r="J505" s="193" t="s">
        <v>92</v>
      </c>
      <c r="K505" s="3" t="s">
        <v>191</v>
      </c>
      <c r="L505" s="84"/>
      <c r="M505" s="84"/>
      <c r="N505" s="84"/>
      <c r="O505" s="84"/>
      <c r="P505" s="84"/>
      <c r="Q505" s="84"/>
      <c r="R505" s="82">
        <v>96413863</v>
      </c>
      <c r="S505" s="150" t="s">
        <v>180</v>
      </c>
      <c r="T505" s="82">
        <v>1</v>
      </c>
      <c r="U505" s="85">
        <v>1103.7521999999999</v>
      </c>
      <c r="V505" s="124"/>
      <c r="W505" s="127"/>
      <c r="Y505" s="85"/>
      <c r="Z505" s="85"/>
      <c r="AB505" s="85"/>
      <c r="AC505" s="85"/>
    </row>
    <row r="506" spans="1:29" s="119" customFormat="1" ht="12" thickBot="1">
      <c r="A506" s="139" t="s">
        <v>108</v>
      </c>
      <c r="B506" s="140" t="s">
        <v>3</v>
      </c>
      <c r="C506" s="140" t="s">
        <v>111</v>
      </c>
      <c r="D506" s="140" t="s">
        <v>54</v>
      </c>
      <c r="E506" s="140" t="s">
        <v>169</v>
      </c>
      <c r="F506" s="140" t="s">
        <v>36</v>
      </c>
      <c r="G506" s="140"/>
      <c r="H506" s="140" t="s">
        <v>12</v>
      </c>
      <c r="I506" s="145"/>
      <c r="J506" s="194" t="s">
        <v>92</v>
      </c>
      <c r="K506" s="88" t="s">
        <v>181</v>
      </c>
      <c r="L506" s="89"/>
      <c r="M506" s="89"/>
      <c r="N506" s="89"/>
      <c r="O506" s="89"/>
      <c r="P506" s="89"/>
      <c r="Q506" s="89"/>
      <c r="R506" s="90">
        <v>96413861</v>
      </c>
      <c r="S506" s="154" t="s">
        <v>180</v>
      </c>
      <c r="T506" s="90">
        <v>1</v>
      </c>
      <c r="U506" s="91">
        <v>2997.8718000000003</v>
      </c>
      <c r="V506" s="128"/>
      <c r="W506" s="129"/>
      <c r="Y506" s="85"/>
      <c r="Z506" s="85"/>
      <c r="AB506" s="85"/>
      <c r="AC506" s="85"/>
    </row>
    <row r="507" spans="1:29" s="119" customFormat="1">
      <c r="A507" s="209" t="s">
        <v>110</v>
      </c>
      <c r="B507" s="181" t="s">
        <v>45</v>
      </c>
      <c r="C507" s="181" t="s">
        <v>49</v>
      </c>
      <c r="D507" s="181" t="s">
        <v>48</v>
      </c>
      <c r="E507" s="181"/>
      <c r="F507" s="181" t="s">
        <v>36</v>
      </c>
      <c r="G507" s="181"/>
      <c r="H507" s="181" t="s">
        <v>12</v>
      </c>
      <c r="I507" s="210"/>
      <c r="J507" s="196" t="s">
        <v>89</v>
      </c>
      <c r="K507" s="133" t="s">
        <v>20</v>
      </c>
      <c r="L507" s="134">
        <v>0.4</v>
      </c>
      <c r="M507" s="134">
        <v>0.95</v>
      </c>
      <c r="N507" s="134">
        <v>0.85499999999999998</v>
      </c>
      <c r="O507" s="134">
        <v>1.1499999999999999</v>
      </c>
      <c r="P507" s="134">
        <v>0.88</v>
      </c>
      <c r="Q507" s="134">
        <f>P507</f>
        <v>0.88</v>
      </c>
      <c r="R507" s="135">
        <v>95599912</v>
      </c>
      <c r="S507" s="157" t="s">
        <v>19</v>
      </c>
      <c r="T507" s="135">
        <v>4.8</v>
      </c>
      <c r="U507" s="136">
        <v>275.43059999999997</v>
      </c>
      <c r="V507" s="136">
        <f>U507*(1+P507)*T507*1.18+((U508+U509+U510)*(1+P508))*1.18+L507*M507*$V$1*O507</f>
        <v>4853.5161375919988</v>
      </c>
      <c r="W507" s="137">
        <f>U507*(1+Q507)*T507*1.18+((U508+U509+U510)*(1+Q508))*1.18+L507*N507*$W$1*O507</f>
        <v>4362.3952225919993</v>
      </c>
      <c r="Y507" s="124">
        <f>L507*M507*O507*$V$1</f>
        <v>908.95999999999992</v>
      </c>
      <c r="Z507" s="85">
        <f>V507-Y507</f>
        <v>3944.5561375919988</v>
      </c>
      <c r="AB507" s="85">
        <f>L507*N507*O507*$W$1</f>
        <v>554.553</v>
      </c>
      <c r="AC507" s="85">
        <f>W507-AB507</f>
        <v>3807.8422225919994</v>
      </c>
    </row>
    <row r="508" spans="1:29" s="119" customFormat="1">
      <c r="A508" s="139" t="s">
        <v>110</v>
      </c>
      <c r="B508" s="140" t="s">
        <v>45</v>
      </c>
      <c r="C508" s="140" t="s">
        <v>49</v>
      </c>
      <c r="D508" s="140" t="s">
        <v>48</v>
      </c>
      <c r="E508" s="140"/>
      <c r="F508" s="140" t="s">
        <v>36</v>
      </c>
      <c r="G508" s="140"/>
      <c r="H508" s="140" t="s">
        <v>12</v>
      </c>
      <c r="I508" s="145"/>
      <c r="J508" s="197" t="s">
        <v>89</v>
      </c>
      <c r="K508" s="3" t="s">
        <v>21</v>
      </c>
      <c r="L508" s="84"/>
      <c r="M508" s="84"/>
      <c r="N508" s="84"/>
      <c r="O508" s="84"/>
      <c r="P508" s="84">
        <v>0.85</v>
      </c>
      <c r="Q508" s="84">
        <v>0.6</v>
      </c>
      <c r="R508" s="82">
        <v>12605566</v>
      </c>
      <c r="S508" s="82">
        <v>19347463</v>
      </c>
      <c r="T508" s="82">
        <v>1</v>
      </c>
      <c r="U508" s="85">
        <v>190.95420000000001</v>
      </c>
      <c r="V508" s="85"/>
      <c r="W508" s="86"/>
      <c r="Y508" s="85"/>
      <c r="Z508" s="85"/>
      <c r="AB508" s="85"/>
      <c r="AC508" s="85"/>
    </row>
    <row r="509" spans="1:29" s="119" customFormat="1">
      <c r="A509" s="139" t="s">
        <v>110</v>
      </c>
      <c r="B509" s="140" t="s">
        <v>45</v>
      </c>
      <c r="C509" s="140" t="s">
        <v>49</v>
      </c>
      <c r="D509" s="140" t="s">
        <v>48</v>
      </c>
      <c r="E509" s="140"/>
      <c r="F509" s="140" t="s">
        <v>36</v>
      </c>
      <c r="G509" s="140"/>
      <c r="H509" s="140" t="s">
        <v>12</v>
      </c>
      <c r="I509" s="145"/>
      <c r="J509" s="197" t="s">
        <v>89</v>
      </c>
      <c r="K509" s="3" t="s">
        <v>193</v>
      </c>
      <c r="L509" s="84"/>
      <c r="M509" s="84"/>
      <c r="N509" s="84"/>
      <c r="O509" s="84"/>
      <c r="P509" s="84"/>
      <c r="Q509" s="84"/>
      <c r="R509" s="82">
        <v>12580255</v>
      </c>
      <c r="S509" s="158" t="s">
        <v>19</v>
      </c>
      <c r="T509" s="82">
        <v>1</v>
      </c>
      <c r="U509" s="85">
        <v>172.839</v>
      </c>
      <c r="V509" s="85"/>
      <c r="W509" s="86"/>
      <c r="Y509" s="85"/>
      <c r="Z509" s="85"/>
      <c r="AB509" s="85"/>
      <c r="AC509" s="85"/>
    </row>
    <row r="510" spans="1:29" s="119" customFormat="1" ht="12" thickBot="1">
      <c r="A510" s="139" t="s">
        <v>110</v>
      </c>
      <c r="B510" s="140" t="s">
        <v>45</v>
      </c>
      <c r="C510" s="140" t="s">
        <v>49</v>
      </c>
      <c r="D510" s="140" t="s">
        <v>48</v>
      </c>
      <c r="E510" s="140"/>
      <c r="F510" s="140" t="s">
        <v>36</v>
      </c>
      <c r="G510" s="140"/>
      <c r="H510" s="140" t="s">
        <v>12</v>
      </c>
      <c r="I510" s="145"/>
      <c r="J510" s="198" t="s">
        <v>89</v>
      </c>
      <c r="K510" s="88" t="s">
        <v>22</v>
      </c>
      <c r="L510" s="89"/>
      <c r="M510" s="89"/>
      <c r="N510" s="89"/>
      <c r="O510" s="89"/>
      <c r="P510" s="89">
        <v>0.85</v>
      </c>
      <c r="Q510" s="89">
        <v>0.6</v>
      </c>
      <c r="R510" s="90">
        <v>3536966</v>
      </c>
      <c r="S510" s="156" t="s">
        <v>19</v>
      </c>
      <c r="T510" s="90">
        <v>1</v>
      </c>
      <c r="U510" s="91">
        <v>99.643799999999999</v>
      </c>
      <c r="V510" s="91"/>
      <c r="W510" s="92"/>
      <c r="Y510" s="85"/>
      <c r="Z510" s="85"/>
      <c r="AB510" s="85"/>
      <c r="AC510" s="85"/>
    </row>
    <row r="511" spans="1:29" s="119" customFormat="1" ht="12" thickBot="1">
      <c r="A511" s="139" t="s">
        <v>110</v>
      </c>
      <c r="B511" s="140" t="s">
        <v>45</v>
      </c>
      <c r="C511" s="140" t="s">
        <v>49</v>
      </c>
      <c r="D511" s="140" t="s">
        <v>48</v>
      </c>
      <c r="E511" s="140"/>
      <c r="F511" s="140" t="s">
        <v>36</v>
      </c>
      <c r="G511" s="140"/>
      <c r="H511" s="140" t="s">
        <v>12</v>
      </c>
      <c r="I511" s="145"/>
      <c r="J511" s="195" t="s">
        <v>90</v>
      </c>
      <c r="K511" s="94" t="s">
        <v>23</v>
      </c>
      <c r="L511" s="95">
        <v>0.3</v>
      </c>
      <c r="M511" s="95">
        <v>0.85499999999999998</v>
      </c>
      <c r="N511" s="95">
        <v>0.66499999999999992</v>
      </c>
      <c r="O511" s="95">
        <v>1.1499999999999999</v>
      </c>
      <c r="P511" s="95">
        <v>0.85</v>
      </c>
      <c r="Q511" s="95">
        <v>0.6</v>
      </c>
      <c r="R511" s="96">
        <v>22745823</v>
      </c>
      <c r="S511" s="152" t="s">
        <v>180</v>
      </c>
      <c r="T511" s="97">
        <v>1</v>
      </c>
      <c r="U511" s="98">
        <v>794.52900000000011</v>
      </c>
      <c r="V511" s="98">
        <f>T511*(U511*(1+P511)*1.18)+L511*M511*$V$1*O511</f>
        <v>2348.0048070000003</v>
      </c>
      <c r="W511" s="81">
        <f>T511*(U511*(1+Q511)*1.18)+L511*N511*$W$1*O511</f>
        <v>1823.5600019999999</v>
      </c>
      <c r="Y511" s="124">
        <f t="shared" ref="Y511:Y516" si="162">L511*M511*O511*$V$1</f>
        <v>613.548</v>
      </c>
      <c r="Z511" s="85">
        <f t="shared" ref="Z511:Z516" si="163">V511-Y511</f>
        <v>1734.4568070000003</v>
      </c>
      <c r="AB511" s="85">
        <f t="shared" ref="AB511:AB516" si="164">L511*N511*O511*$W$1</f>
        <v>323.48924999999997</v>
      </c>
      <c r="AC511" s="85">
        <f t="shared" ref="AC511:AC516" si="165">W511-AB511</f>
        <v>1500.0707520000001</v>
      </c>
    </row>
    <row r="512" spans="1:29" s="119" customFormat="1" ht="12" thickBot="1">
      <c r="A512" s="139" t="s">
        <v>110</v>
      </c>
      <c r="B512" s="140" t="s">
        <v>45</v>
      </c>
      <c r="C512" s="140" t="s">
        <v>49</v>
      </c>
      <c r="D512" s="140" t="s">
        <v>48</v>
      </c>
      <c r="E512" s="140"/>
      <c r="F512" s="140" t="s">
        <v>36</v>
      </c>
      <c r="G512" s="140"/>
      <c r="H512" s="140" t="s">
        <v>12</v>
      </c>
      <c r="I512" s="145"/>
      <c r="J512" s="199" t="s">
        <v>91</v>
      </c>
      <c r="K512" s="94" t="s">
        <v>157</v>
      </c>
      <c r="L512" s="95">
        <v>0.3</v>
      </c>
      <c r="M512" s="95">
        <v>0.95</v>
      </c>
      <c r="N512" s="95">
        <v>0.95</v>
      </c>
      <c r="O512" s="95">
        <v>1.1499999999999999</v>
      </c>
      <c r="P512" s="95">
        <v>0.85</v>
      </c>
      <c r="Q512" s="95">
        <v>0.6</v>
      </c>
      <c r="R512" s="100">
        <v>95599725</v>
      </c>
      <c r="S512" s="100">
        <v>19347481</v>
      </c>
      <c r="T512" s="100">
        <v>1</v>
      </c>
      <c r="U512" s="98">
        <v>357.76499999999999</v>
      </c>
      <c r="V512" s="98">
        <f>T512*(U512*(1+P512)*1.18)+L512*M512*$V$1*O512</f>
        <v>1462.7209949999999</v>
      </c>
      <c r="W512" s="81">
        <f>T512*(U512*(1+Q512)*1.18)+L512*N512*$W$1*O512</f>
        <v>1137.5878199999997</v>
      </c>
      <c r="Y512" s="124">
        <f t="shared" si="162"/>
        <v>681.7199999999998</v>
      </c>
      <c r="Z512" s="85">
        <f t="shared" si="163"/>
        <v>781.0009950000001</v>
      </c>
      <c r="AB512" s="85">
        <f t="shared" si="164"/>
        <v>462.12749999999988</v>
      </c>
      <c r="AC512" s="85">
        <f t="shared" si="165"/>
        <v>675.46031999999991</v>
      </c>
    </row>
    <row r="513" spans="1:29" s="119" customFormat="1" ht="12" thickBot="1">
      <c r="A513" s="139" t="s">
        <v>110</v>
      </c>
      <c r="B513" s="140" t="s">
        <v>45</v>
      </c>
      <c r="C513" s="140" t="s">
        <v>49</v>
      </c>
      <c r="D513" s="140" t="s">
        <v>48</v>
      </c>
      <c r="E513" s="140"/>
      <c r="F513" s="140" t="s">
        <v>36</v>
      </c>
      <c r="G513" s="140"/>
      <c r="H513" s="140" t="s">
        <v>12</v>
      </c>
      <c r="I513" s="145"/>
      <c r="J513" s="199" t="s">
        <v>158</v>
      </c>
      <c r="K513" s="94" t="s">
        <v>159</v>
      </c>
      <c r="L513" s="95">
        <v>0.4</v>
      </c>
      <c r="M513" s="95">
        <v>0.95</v>
      </c>
      <c r="N513" s="95">
        <v>0.95</v>
      </c>
      <c r="O513" s="95">
        <v>1.1499999999999999</v>
      </c>
      <c r="P513" s="95">
        <v>0.85</v>
      </c>
      <c r="Q513" s="95">
        <v>0.6</v>
      </c>
      <c r="R513" s="100">
        <v>12625058</v>
      </c>
      <c r="S513" s="100">
        <v>19351279</v>
      </c>
      <c r="T513" s="100">
        <v>4</v>
      </c>
      <c r="U513" s="98">
        <v>275.99160000000001</v>
      </c>
      <c r="V513" s="98">
        <f>T513*(U513*(1+P513)*1.18)+L513*M513*$V$1*O513</f>
        <v>3318.9186512000001</v>
      </c>
      <c r="W513" s="81">
        <f>T513*(U513*(1+Q513)*1.18)+L513*N513*$W$1*O513</f>
        <v>2700.4585631999998</v>
      </c>
      <c r="Y513" s="124">
        <f t="shared" si="162"/>
        <v>908.95999999999992</v>
      </c>
      <c r="Z513" s="85">
        <f t="shared" si="163"/>
        <v>2409.9586512000001</v>
      </c>
      <c r="AB513" s="85">
        <f t="shared" si="164"/>
        <v>616.16999999999996</v>
      </c>
      <c r="AC513" s="85">
        <f t="shared" si="165"/>
        <v>2084.2885631999998</v>
      </c>
    </row>
    <row r="514" spans="1:29" s="119" customFormat="1" ht="12" thickBot="1">
      <c r="A514" s="139" t="s">
        <v>110</v>
      </c>
      <c r="B514" s="140" t="s">
        <v>45</v>
      </c>
      <c r="C514" s="140" t="s">
        <v>49</v>
      </c>
      <c r="D514" s="140" t="s">
        <v>48</v>
      </c>
      <c r="E514" s="140"/>
      <c r="F514" s="140" t="s">
        <v>36</v>
      </c>
      <c r="G514" s="140"/>
      <c r="H514" s="140" t="s">
        <v>12</v>
      </c>
      <c r="I514" s="145"/>
      <c r="J514" s="195" t="s">
        <v>93</v>
      </c>
      <c r="K514" s="94" t="s">
        <v>24</v>
      </c>
      <c r="L514" s="95">
        <v>0.3</v>
      </c>
      <c r="M514" s="95">
        <v>0.95</v>
      </c>
      <c r="N514" s="95">
        <v>0.95</v>
      </c>
      <c r="O514" s="95">
        <v>1.1499999999999999</v>
      </c>
      <c r="P514" s="95">
        <v>0.85</v>
      </c>
      <c r="Q514" s="95">
        <v>0.6</v>
      </c>
      <c r="R514" s="100">
        <v>12638824</v>
      </c>
      <c r="S514" s="100">
        <v>19350892</v>
      </c>
      <c r="T514" s="100">
        <v>1</v>
      </c>
      <c r="U514" s="98">
        <v>1280.559</v>
      </c>
      <c r="V514" s="98">
        <f>T514*(U514*(1+P514)*1.18)+L514*M514*$V$1*O514</f>
        <v>3477.1802969999994</v>
      </c>
      <c r="W514" s="81">
        <f>T514*(U514*(1+Q514)*1.18)+L514*N514*$W$1*O514</f>
        <v>2879.8228920000001</v>
      </c>
      <c r="Y514" s="124">
        <f t="shared" si="162"/>
        <v>681.7199999999998</v>
      </c>
      <c r="Z514" s="85">
        <f t="shared" si="163"/>
        <v>2795.4602969999996</v>
      </c>
      <c r="AB514" s="85">
        <f t="shared" si="164"/>
        <v>462.12749999999988</v>
      </c>
      <c r="AC514" s="85">
        <f t="shared" si="165"/>
        <v>2417.6953920000001</v>
      </c>
    </row>
    <row r="515" spans="1:29" s="119" customFormat="1" ht="12" thickBot="1">
      <c r="A515" s="139" t="s">
        <v>110</v>
      </c>
      <c r="B515" s="140" t="s">
        <v>45</v>
      </c>
      <c r="C515" s="140" t="s">
        <v>49</v>
      </c>
      <c r="D515" s="140" t="s">
        <v>48</v>
      </c>
      <c r="E515" s="140"/>
      <c r="F515" s="140" t="s">
        <v>36</v>
      </c>
      <c r="G515" s="140"/>
      <c r="H515" s="140" t="s">
        <v>12</v>
      </c>
      <c r="I515" s="145"/>
      <c r="J515" s="195" t="s">
        <v>94</v>
      </c>
      <c r="K515" s="94" t="s">
        <v>25</v>
      </c>
      <c r="L515" s="95">
        <v>1</v>
      </c>
      <c r="M515" s="95">
        <v>0.47499999999999998</v>
      </c>
      <c r="N515" s="95">
        <v>0.52249999999999996</v>
      </c>
      <c r="O515" s="95">
        <v>1.1499999999999999</v>
      </c>
      <c r="P515" s="95">
        <v>0.85</v>
      </c>
      <c r="Q515" s="95">
        <v>0.6</v>
      </c>
      <c r="R515" s="100">
        <v>20789468</v>
      </c>
      <c r="S515" s="100">
        <v>19347583</v>
      </c>
      <c r="T515" s="100">
        <v>1</v>
      </c>
      <c r="U515" s="98">
        <v>1682.6736000000001</v>
      </c>
      <c r="V515" s="98">
        <f>T515*(U515*(1+P515)*1.18)+L515*M515*$V$1*O515</f>
        <v>4809.4764687999996</v>
      </c>
      <c r="W515" s="81">
        <f>T515*(U515*(1+Q515)*1.18)+L515*N515*$W$1*O515</f>
        <v>4024.1215068000001</v>
      </c>
      <c r="Y515" s="124">
        <f t="shared" si="162"/>
        <v>1136.1999999999998</v>
      </c>
      <c r="Z515" s="85">
        <f t="shared" si="163"/>
        <v>3673.2764687999997</v>
      </c>
      <c r="AB515" s="85">
        <f t="shared" si="164"/>
        <v>847.23374999999987</v>
      </c>
      <c r="AC515" s="85">
        <f t="shared" si="165"/>
        <v>3176.8877568000003</v>
      </c>
    </row>
    <row r="516" spans="1:29" s="119" customFormat="1">
      <c r="A516" s="139" t="s">
        <v>110</v>
      </c>
      <c r="B516" s="140" t="s">
        <v>45</v>
      </c>
      <c r="C516" s="140" t="s">
        <v>49</v>
      </c>
      <c r="D516" s="140" t="s">
        <v>48</v>
      </c>
      <c r="E516" s="140"/>
      <c r="F516" s="140" t="s">
        <v>36</v>
      </c>
      <c r="G516" s="140"/>
      <c r="H516" s="140" t="s">
        <v>12</v>
      </c>
      <c r="I516" s="145"/>
      <c r="J516" s="192" t="s">
        <v>95</v>
      </c>
      <c r="K516" s="77" t="s">
        <v>25</v>
      </c>
      <c r="L516" s="78">
        <v>1.3</v>
      </c>
      <c r="M516" s="78">
        <v>0.85499999999999998</v>
      </c>
      <c r="N516" s="78">
        <v>0.71249999999999991</v>
      </c>
      <c r="O516" s="78">
        <v>1.1499999999999999</v>
      </c>
      <c r="P516" s="78">
        <v>0.85</v>
      </c>
      <c r="Q516" s="78">
        <v>0.6</v>
      </c>
      <c r="R516" s="79">
        <v>20789468</v>
      </c>
      <c r="S516" s="79">
        <v>19347583</v>
      </c>
      <c r="T516" s="79">
        <v>1</v>
      </c>
      <c r="U516" s="80">
        <v>1682.6736000000001</v>
      </c>
      <c r="V516" s="80">
        <f>T516*(U516*(1+P516)*1.18)+T517*(U517*(1+P517)*1.18)+L516*M516*$V$1*O516</f>
        <v>13192.012196400001</v>
      </c>
      <c r="W516" s="102">
        <f>T516*(U516*(1+Q516)*1.18)+T517*(U517*(1+Q517)*1.18)+L516*N516*$W$1*O516</f>
        <v>10611.799085400002</v>
      </c>
      <c r="Y516" s="124">
        <f t="shared" si="162"/>
        <v>2658.7079999999996</v>
      </c>
      <c r="Z516" s="85">
        <f t="shared" si="163"/>
        <v>10533.3041964</v>
      </c>
      <c r="AB516" s="85">
        <f t="shared" si="164"/>
        <v>1501.9143749999996</v>
      </c>
      <c r="AC516" s="85">
        <f t="shared" si="165"/>
        <v>9109.8847104000015</v>
      </c>
    </row>
    <row r="517" spans="1:29" s="119" customFormat="1">
      <c r="A517" s="139" t="s">
        <v>110</v>
      </c>
      <c r="B517" s="140" t="s">
        <v>45</v>
      </c>
      <c r="C517" s="140" t="s">
        <v>49</v>
      </c>
      <c r="D517" s="140" t="s">
        <v>48</v>
      </c>
      <c r="E517" s="140"/>
      <c r="F517" s="140" t="s">
        <v>36</v>
      </c>
      <c r="G517" s="140"/>
      <c r="H517" s="140" t="s">
        <v>12</v>
      </c>
      <c r="I517" s="145"/>
      <c r="J517" s="193" t="s">
        <v>95</v>
      </c>
      <c r="K517" s="3" t="s">
        <v>26</v>
      </c>
      <c r="L517" s="84"/>
      <c r="M517" s="84"/>
      <c r="N517" s="84"/>
      <c r="O517" s="84"/>
      <c r="P517" s="84">
        <v>0.85</v>
      </c>
      <c r="Q517" s="84">
        <v>0.6</v>
      </c>
      <c r="R517" s="82">
        <v>20955857</v>
      </c>
      <c r="S517" s="82">
        <v>19347607</v>
      </c>
      <c r="T517" s="82">
        <v>2</v>
      </c>
      <c r="U517" s="85">
        <v>1571.2386000000001</v>
      </c>
      <c r="V517" s="85"/>
      <c r="W517" s="86"/>
      <c r="Y517" s="85"/>
      <c r="Z517" s="85"/>
      <c r="AB517" s="85"/>
      <c r="AC517" s="85"/>
    </row>
    <row r="518" spans="1:29" s="119" customFormat="1" ht="12.75" thickBot="1">
      <c r="A518" s="139" t="s">
        <v>110</v>
      </c>
      <c r="B518" s="140" t="s">
        <v>45</v>
      </c>
      <c r="C518" s="140" t="s">
        <v>49</v>
      </c>
      <c r="D518" s="140" t="s">
        <v>48</v>
      </c>
      <c r="E518" s="140"/>
      <c r="F518" s="140" t="s">
        <v>36</v>
      </c>
      <c r="G518" s="140"/>
      <c r="H518" s="140" t="s">
        <v>12</v>
      </c>
      <c r="I518" s="145"/>
      <c r="J518" s="194" t="s">
        <v>95</v>
      </c>
      <c r="K518" s="88" t="s">
        <v>27</v>
      </c>
      <c r="L518" s="89"/>
      <c r="M518" s="89"/>
      <c r="N518" s="89"/>
      <c r="O518" s="89"/>
      <c r="P518" s="89">
        <v>0.85</v>
      </c>
      <c r="Q518" s="89">
        <v>0.6</v>
      </c>
      <c r="R518" s="90"/>
      <c r="S518" s="214">
        <v>19373900</v>
      </c>
      <c r="T518" s="90">
        <v>1</v>
      </c>
      <c r="U518" s="91">
        <v>4825.1508000000003</v>
      </c>
      <c r="V518" s="91"/>
      <c r="W518" s="92"/>
      <c r="Y518" s="85"/>
      <c r="Z518" s="85"/>
      <c r="AB518" s="85"/>
      <c r="AC518" s="85"/>
    </row>
    <row r="519" spans="1:29" s="119" customFormat="1" ht="12" thickBot="1">
      <c r="A519" s="139" t="s">
        <v>110</v>
      </c>
      <c r="B519" s="140" t="s">
        <v>45</v>
      </c>
      <c r="C519" s="140" t="s">
        <v>49</v>
      </c>
      <c r="D519" s="140" t="s">
        <v>48</v>
      </c>
      <c r="E519" s="140"/>
      <c r="F519" s="140" t="s">
        <v>36</v>
      </c>
      <c r="G519" s="140"/>
      <c r="H519" s="140" t="s">
        <v>12</v>
      </c>
      <c r="I519" s="145"/>
      <c r="J519" s="195" t="s">
        <v>96</v>
      </c>
      <c r="K519" s="94" t="s">
        <v>28</v>
      </c>
      <c r="L519" s="95">
        <v>0.89999999999999991</v>
      </c>
      <c r="M519" s="95">
        <v>0.57950000000000002</v>
      </c>
      <c r="N519" s="95">
        <v>0.61749999999999994</v>
      </c>
      <c r="O519" s="95">
        <v>1.1499999999999999</v>
      </c>
      <c r="P519" s="95">
        <v>0.85</v>
      </c>
      <c r="Q519" s="95">
        <v>0.6</v>
      </c>
      <c r="R519" s="100">
        <v>95459513</v>
      </c>
      <c r="S519" s="100">
        <v>19347590</v>
      </c>
      <c r="T519" s="100">
        <v>1</v>
      </c>
      <c r="U519" s="98">
        <v>1202.3861999999999</v>
      </c>
      <c r="V519" s="98">
        <f>T519*(U519*(1+P519)*1.18)+L519*M519*$V$1*O519</f>
        <v>3872.3566745999997</v>
      </c>
      <c r="W519" s="81">
        <f>T519*(U519*(1+Q519)*1.18)+L519*N519*$W$1*O519</f>
        <v>3171.2537705999998</v>
      </c>
      <c r="Y519" s="124">
        <f t="shared" ref="Y519:Y520" si="166">L519*M519*O519*$V$1</f>
        <v>1247.5475999999999</v>
      </c>
      <c r="Z519" s="85">
        <f t="shared" ref="Z519:Z520" si="167">V519-Y519</f>
        <v>2624.8090745999998</v>
      </c>
      <c r="AB519" s="85">
        <f t="shared" ref="AB519:AB520" si="168">L519*N519*O519*$W$1</f>
        <v>901.1486249999997</v>
      </c>
      <c r="AC519" s="85">
        <f t="shared" ref="AC519:AC520" si="169">W519-AB519</f>
        <v>2270.1051456</v>
      </c>
    </row>
    <row r="520" spans="1:29" s="119" customFormat="1">
      <c r="A520" s="139" t="s">
        <v>110</v>
      </c>
      <c r="B520" s="140" t="s">
        <v>45</v>
      </c>
      <c r="C520" s="140" t="s">
        <v>49</v>
      </c>
      <c r="D520" s="140" t="s">
        <v>48</v>
      </c>
      <c r="E520" s="140"/>
      <c r="F520" s="140" t="s">
        <v>36</v>
      </c>
      <c r="G520" s="140"/>
      <c r="H520" s="140" t="s">
        <v>12</v>
      </c>
      <c r="I520" s="145"/>
      <c r="J520" s="192" t="s">
        <v>97</v>
      </c>
      <c r="K520" s="77" t="s">
        <v>28</v>
      </c>
      <c r="L520" s="78">
        <v>1.2</v>
      </c>
      <c r="M520" s="78">
        <v>0.8929999999999999</v>
      </c>
      <c r="N520" s="78">
        <v>0.76</v>
      </c>
      <c r="O520" s="78">
        <v>1.1499999999999999</v>
      </c>
      <c r="P520" s="78">
        <v>0.85</v>
      </c>
      <c r="Q520" s="78">
        <v>0.6</v>
      </c>
      <c r="R520" s="79">
        <v>95459513</v>
      </c>
      <c r="S520" s="79">
        <v>19347590</v>
      </c>
      <c r="T520" s="79">
        <v>1</v>
      </c>
      <c r="U520" s="80">
        <v>1202.3861999999999</v>
      </c>
      <c r="V520" s="80">
        <f>T520*(U520*(1+P520)*1.18)+T521*(U521*(1+P521)*1.18)+L520*M520*$V$1*O520</f>
        <v>11673.446190600002</v>
      </c>
      <c r="W520" s="102">
        <f>T520*(U520*(1+Q520)*1.18)+T521*(U521*(1+Q521)*1.18)+L520*N520*$W$1*O520</f>
        <v>9357.8817215999989</v>
      </c>
      <c r="Y520" s="124">
        <f t="shared" si="166"/>
        <v>2563.2671999999993</v>
      </c>
      <c r="Z520" s="85">
        <f t="shared" si="167"/>
        <v>9110.1789906000013</v>
      </c>
      <c r="AB520" s="85">
        <f t="shared" si="168"/>
        <v>1478.8079999999995</v>
      </c>
      <c r="AC520" s="85">
        <f t="shared" si="169"/>
        <v>7879.0737215999998</v>
      </c>
    </row>
    <row r="521" spans="1:29" s="119" customFormat="1">
      <c r="A521" s="139" t="s">
        <v>110</v>
      </c>
      <c r="B521" s="140" t="s">
        <v>45</v>
      </c>
      <c r="C521" s="140" t="s">
        <v>49</v>
      </c>
      <c r="D521" s="140" t="s">
        <v>48</v>
      </c>
      <c r="E521" s="140"/>
      <c r="F521" s="140" t="s">
        <v>36</v>
      </c>
      <c r="G521" s="140"/>
      <c r="H521" s="140" t="s">
        <v>12</v>
      </c>
      <c r="I521" s="145"/>
      <c r="J521" s="193" t="s">
        <v>97</v>
      </c>
      <c r="K521" s="3" t="s">
        <v>29</v>
      </c>
      <c r="L521" s="84"/>
      <c r="M521" s="84"/>
      <c r="N521" s="84"/>
      <c r="O521" s="84"/>
      <c r="P521" s="84">
        <v>0.85</v>
      </c>
      <c r="Q521" s="84">
        <v>0.6</v>
      </c>
      <c r="R521" s="82">
        <v>20968395</v>
      </c>
      <c r="S521" s="82">
        <v>19347608</v>
      </c>
      <c r="T521" s="82">
        <v>2</v>
      </c>
      <c r="U521" s="85">
        <v>1485.4259999999999</v>
      </c>
      <c r="V521" s="85"/>
      <c r="W521" s="86"/>
      <c r="Y521" s="85"/>
      <c r="Z521" s="85"/>
      <c r="AB521" s="85"/>
      <c r="AC521" s="85"/>
    </row>
    <row r="522" spans="1:29" s="119" customFormat="1" ht="12.75" thickBot="1">
      <c r="A522" s="139" t="s">
        <v>110</v>
      </c>
      <c r="B522" s="140" t="s">
        <v>45</v>
      </c>
      <c r="C522" s="140" t="s">
        <v>49</v>
      </c>
      <c r="D522" s="140" t="s">
        <v>48</v>
      </c>
      <c r="E522" s="140"/>
      <c r="F522" s="140" t="s">
        <v>36</v>
      </c>
      <c r="G522" s="140"/>
      <c r="H522" s="140" t="s">
        <v>12</v>
      </c>
      <c r="I522" s="145"/>
      <c r="J522" s="194" t="s">
        <v>97</v>
      </c>
      <c r="K522" s="88" t="s">
        <v>31</v>
      </c>
      <c r="L522" s="89"/>
      <c r="M522" s="89"/>
      <c r="N522" s="89"/>
      <c r="O522" s="89"/>
      <c r="P522" s="89">
        <v>0.85</v>
      </c>
      <c r="Q522" s="89">
        <v>0.6</v>
      </c>
      <c r="R522" s="90"/>
      <c r="S522" s="214">
        <v>19373914</v>
      </c>
      <c r="T522" s="90">
        <v>1</v>
      </c>
      <c r="U522" s="91">
        <v>4173.2381999999998</v>
      </c>
      <c r="V522" s="91"/>
      <c r="W522" s="92"/>
      <c r="Y522" s="85"/>
      <c r="Z522" s="85"/>
      <c r="AB522" s="85"/>
      <c r="AC522" s="85"/>
    </row>
    <row r="523" spans="1:29" s="119" customFormat="1">
      <c r="A523" s="139" t="s">
        <v>110</v>
      </c>
      <c r="B523" s="140" t="s">
        <v>45</v>
      </c>
      <c r="C523" s="140" t="s">
        <v>49</v>
      </c>
      <c r="D523" s="140" t="s">
        <v>48</v>
      </c>
      <c r="E523" s="140"/>
      <c r="F523" s="140" t="s">
        <v>36</v>
      </c>
      <c r="G523" s="140"/>
      <c r="H523" s="140" t="s">
        <v>12</v>
      </c>
      <c r="I523" s="145"/>
      <c r="J523" s="192" t="s">
        <v>98</v>
      </c>
      <c r="K523" s="77" t="s">
        <v>160</v>
      </c>
      <c r="L523" s="78">
        <v>1</v>
      </c>
      <c r="M523" s="78">
        <v>1.2825</v>
      </c>
      <c r="N523" s="78">
        <v>1.0449999999999999</v>
      </c>
      <c r="O523" s="78">
        <v>1.1499999999999999</v>
      </c>
      <c r="P523" s="78">
        <v>0.85</v>
      </c>
      <c r="Q523" s="78">
        <v>0.6</v>
      </c>
      <c r="R523" s="79">
        <v>95147610</v>
      </c>
      <c r="S523" s="79">
        <v>19372022</v>
      </c>
      <c r="T523" s="79">
        <v>1</v>
      </c>
      <c r="U523" s="80">
        <v>3661.7489999999998</v>
      </c>
      <c r="V523" s="80">
        <f>T523*(U523*(1+P523)*1.18)+L523*M523*$V$1*O523</f>
        <v>11061.338066999999</v>
      </c>
      <c r="W523" s="102">
        <f>T523*(U523*(1+Q523)*1.18)+L523*N523*$W$1*O523</f>
        <v>8607.8496119999982</v>
      </c>
      <c r="Y523" s="124">
        <f>L523*M523*O523*$V$1</f>
        <v>3067.74</v>
      </c>
      <c r="Z523" s="85">
        <f>V523-Y523</f>
        <v>7993.598066999999</v>
      </c>
      <c r="AB523" s="85">
        <f>L523*N523*O523*$W$1</f>
        <v>1694.4674999999997</v>
      </c>
      <c r="AC523" s="85">
        <f>W523-AB523</f>
        <v>6913.3821119999984</v>
      </c>
    </row>
    <row r="524" spans="1:29" s="119" customFormat="1" ht="12" thickBot="1">
      <c r="A524" s="139" t="s">
        <v>110</v>
      </c>
      <c r="B524" s="140" t="s">
        <v>45</v>
      </c>
      <c r="C524" s="140" t="s">
        <v>49</v>
      </c>
      <c r="D524" s="140" t="s">
        <v>48</v>
      </c>
      <c r="E524" s="140"/>
      <c r="F524" s="140" t="s">
        <v>36</v>
      </c>
      <c r="G524" s="140"/>
      <c r="H524" s="140" t="s">
        <v>12</v>
      </c>
      <c r="I524" s="145"/>
      <c r="J524" s="194" t="s">
        <v>98</v>
      </c>
      <c r="K524" s="88" t="s">
        <v>161</v>
      </c>
      <c r="L524" s="89"/>
      <c r="M524" s="89"/>
      <c r="N524" s="89"/>
      <c r="O524" s="89"/>
      <c r="P524" s="89">
        <v>0.85</v>
      </c>
      <c r="Q524" s="89">
        <v>0.6</v>
      </c>
      <c r="R524" s="90">
        <v>95147609</v>
      </c>
      <c r="S524" s="90">
        <v>19372023</v>
      </c>
      <c r="T524" s="90">
        <v>1</v>
      </c>
      <c r="U524" s="91">
        <v>4008.8856000000001</v>
      </c>
      <c r="V524" s="91"/>
      <c r="W524" s="92"/>
      <c r="Y524" s="85"/>
      <c r="Z524" s="85"/>
      <c r="AB524" s="85"/>
      <c r="AC524" s="85"/>
    </row>
    <row r="525" spans="1:29" s="119" customFormat="1">
      <c r="A525" s="139" t="s">
        <v>110</v>
      </c>
      <c r="B525" s="140" t="s">
        <v>45</v>
      </c>
      <c r="C525" s="140" t="s">
        <v>49</v>
      </c>
      <c r="D525" s="140" t="s">
        <v>48</v>
      </c>
      <c r="E525" s="140"/>
      <c r="F525" s="140" t="s">
        <v>36</v>
      </c>
      <c r="G525" s="140"/>
      <c r="H525" s="140" t="s">
        <v>12</v>
      </c>
      <c r="I525" s="145"/>
      <c r="J525" s="192" t="s">
        <v>99</v>
      </c>
      <c r="K525" s="77" t="s">
        <v>165</v>
      </c>
      <c r="L525" s="78">
        <v>0.60000000000000009</v>
      </c>
      <c r="M525" s="78">
        <v>0.95</v>
      </c>
      <c r="N525" s="78">
        <v>0.95</v>
      </c>
      <c r="O525" s="78">
        <v>1.1499999999999999</v>
      </c>
      <c r="P525" s="78">
        <v>0.85</v>
      </c>
      <c r="Q525" s="78">
        <v>0.6</v>
      </c>
      <c r="R525" s="79">
        <v>20924216</v>
      </c>
      <c r="S525" s="153" t="s">
        <v>180</v>
      </c>
      <c r="T525" s="79">
        <v>1</v>
      </c>
      <c r="U525" s="80">
        <v>26895.757799999999</v>
      </c>
      <c r="V525" s="80">
        <f>T525*(U525*(1+P525)*1.18)+L525*M525*$V$1*O525</f>
        <v>60076.879277399996</v>
      </c>
      <c r="W525" s="102">
        <f>T525*(U525*(1+Q525)*1.18)+L525*N525*$W$1*O525</f>
        <v>51703.445726399994</v>
      </c>
      <c r="Y525" s="124">
        <f>L525*M525*O525*$V$1</f>
        <v>1363.44</v>
      </c>
      <c r="Z525" s="85">
        <f>V525-Y525</f>
        <v>58713.439277399993</v>
      </c>
      <c r="AB525" s="85">
        <f>L525*N525*O525*$W$1</f>
        <v>924.255</v>
      </c>
      <c r="AC525" s="85">
        <f>W525-AB525</f>
        <v>50779.190726399996</v>
      </c>
    </row>
    <row r="526" spans="1:29" s="119" customFormat="1" ht="12" thickBot="1">
      <c r="A526" s="139" t="s">
        <v>110</v>
      </c>
      <c r="B526" s="140" t="s">
        <v>45</v>
      </c>
      <c r="C526" s="140" t="s">
        <v>49</v>
      </c>
      <c r="D526" s="140" t="s">
        <v>48</v>
      </c>
      <c r="E526" s="140"/>
      <c r="F526" s="140" t="s">
        <v>36</v>
      </c>
      <c r="G526" s="140"/>
      <c r="H526" s="140" t="s">
        <v>12</v>
      </c>
      <c r="I526" s="145"/>
      <c r="J526" s="194" t="s">
        <v>99</v>
      </c>
      <c r="K526" s="88" t="s">
        <v>166</v>
      </c>
      <c r="L526" s="89"/>
      <c r="M526" s="89"/>
      <c r="N526" s="89"/>
      <c r="O526" s="89"/>
      <c r="P526" s="89">
        <v>0.85</v>
      </c>
      <c r="Q526" s="89">
        <v>0.6</v>
      </c>
      <c r="R526" s="90">
        <v>20924216</v>
      </c>
      <c r="S526" s="154" t="s">
        <v>180</v>
      </c>
      <c r="T526" s="90">
        <v>1</v>
      </c>
      <c r="U526" s="91">
        <v>26895.757799999999</v>
      </c>
      <c r="V526" s="91"/>
      <c r="W526" s="92"/>
      <c r="Y526" s="85"/>
      <c r="Z526" s="85"/>
      <c r="AB526" s="85"/>
      <c r="AC526" s="85"/>
    </row>
    <row r="527" spans="1:29" s="119" customFormat="1" ht="12" thickBot="1">
      <c r="A527" s="139" t="s">
        <v>110</v>
      </c>
      <c r="B527" s="140" t="s">
        <v>45</v>
      </c>
      <c r="C527" s="140" t="s">
        <v>49</v>
      </c>
      <c r="D527" s="140" t="s">
        <v>48</v>
      </c>
      <c r="E527" s="140"/>
      <c r="F527" s="140" t="s">
        <v>36</v>
      </c>
      <c r="G527" s="140"/>
      <c r="H527" s="140" t="s">
        <v>12</v>
      </c>
      <c r="I527" s="145"/>
      <c r="J527" s="195" t="s">
        <v>92</v>
      </c>
      <c r="K527" s="94" t="s">
        <v>167</v>
      </c>
      <c r="L527" s="95">
        <v>2</v>
      </c>
      <c r="M527" s="95">
        <v>1.4249999999999998</v>
      </c>
      <c r="N527" s="95">
        <v>1.8049999999999999</v>
      </c>
      <c r="O527" s="95">
        <v>1.1499999999999999</v>
      </c>
      <c r="P527" s="95">
        <v>0.85</v>
      </c>
      <c r="Q527" s="95">
        <v>0.6</v>
      </c>
      <c r="R527" s="100" t="s">
        <v>180</v>
      </c>
      <c r="S527" s="152" t="s">
        <v>180</v>
      </c>
      <c r="T527" s="100"/>
      <c r="U527" s="106"/>
      <c r="V527" s="106"/>
      <c r="W527" s="81"/>
      <c r="Y527" s="85"/>
      <c r="Z527" s="85"/>
      <c r="AB527" s="85"/>
      <c r="AC527" s="85"/>
    </row>
    <row r="528" spans="1:29" s="119" customFormat="1">
      <c r="A528" s="209" t="s">
        <v>110</v>
      </c>
      <c r="B528" s="181" t="s">
        <v>45</v>
      </c>
      <c r="C528" s="181" t="s">
        <v>47</v>
      </c>
      <c r="D528" s="181" t="s">
        <v>194</v>
      </c>
      <c r="E528" s="181"/>
      <c r="F528" s="181" t="s">
        <v>36</v>
      </c>
      <c r="G528" s="181"/>
      <c r="H528" s="181" t="s">
        <v>12</v>
      </c>
      <c r="I528" s="210"/>
      <c r="J528" s="196" t="s">
        <v>89</v>
      </c>
      <c r="K528" s="133" t="s">
        <v>20</v>
      </c>
      <c r="L528" s="134">
        <v>0.4</v>
      </c>
      <c r="M528" s="134">
        <v>0.95</v>
      </c>
      <c r="N528" s="134">
        <v>0.85499999999999998</v>
      </c>
      <c r="O528" s="134">
        <v>1.1499999999999999</v>
      </c>
      <c r="P528" s="134">
        <v>0.88</v>
      </c>
      <c r="Q528" s="134">
        <f>P528</f>
        <v>0.88</v>
      </c>
      <c r="R528" s="135">
        <v>95599912</v>
      </c>
      <c r="S528" s="157" t="s">
        <v>19</v>
      </c>
      <c r="T528" s="135">
        <v>4.8</v>
      </c>
      <c r="U528" s="136">
        <v>275.43059999999997</v>
      </c>
      <c r="V528" s="136">
        <f>U528*(1+P528)*T528*1.18+((U529+U530+U531)*(1+P529))*1.18+L528*M528*$V$1*O528</f>
        <v>4853.5161375919988</v>
      </c>
      <c r="W528" s="137">
        <f>U528*(1+Q528)*T528*1.18+((U529+U530+U531)*(1+Q529))*1.18+L528*N528*$W$1*O528</f>
        <v>4362.3952225919993</v>
      </c>
      <c r="Y528" s="124">
        <f>L528*M528*O528*$V$1</f>
        <v>908.95999999999992</v>
      </c>
      <c r="Z528" s="85">
        <f>V528-Y528</f>
        <v>3944.5561375919988</v>
      </c>
      <c r="AB528" s="85">
        <f>L528*N528*O528*$W$1</f>
        <v>554.553</v>
      </c>
      <c r="AC528" s="85">
        <f>W528-AB528</f>
        <v>3807.8422225919994</v>
      </c>
    </row>
    <row r="529" spans="1:29" s="119" customFormat="1">
      <c r="A529" s="139" t="s">
        <v>110</v>
      </c>
      <c r="B529" s="140" t="s">
        <v>45</v>
      </c>
      <c r="C529" s="140" t="s">
        <v>47</v>
      </c>
      <c r="D529" s="140" t="s">
        <v>194</v>
      </c>
      <c r="E529" s="140"/>
      <c r="F529" s="140" t="s">
        <v>36</v>
      </c>
      <c r="G529" s="140"/>
      <c r="H529" s="140" t="s">
        <v>12</v>
      </c>
      <c r="I529" s="145"/>
      <c r="J529" s="197" t="s">
        <v>89</v>
      </c>
      <c r="K529" s="3" t="s">
        <v>21</v>
      </c>
      <c r="L529" s="84"/>
      <c r="M529" s="84"/>
      <c r="N529" s="84"/>
      <c r="O529" s="84"/>
      <c r="P529" s="84">
        <v>0.85</v>
      </c>
      <c r="Q529" s="84">
        <v>0.6</v>
      </c>
      <c r="R529" s="82">
        <v>12605566</v>
      </c>
      <c r="S529" s="82">
        <v>19347463</v>
      </c>
      <c r="T529" s="82">
        <v>1</v>
      </c>
      <c r="U529" s="85">
        <v>190.95420000000001</v>
      </c>
      <c r="V529" s="85"/>
      <c r="W529" s="86"/>
      <c r="Y529" s="85"/>
      <c r="Z529" s="85"/>
      <c r="AB529" s="85"/>
      <c r="AC529" s="85"/>
    </row>
    <row r="530" spans="1:29" s="119" customFormat="1">
      <c r="A530" s="139" t="s">
        <v>110</v>
      </c>
      <c r="B530" s="140" t="s">
        <v>45</v>
      </c>
      <c r="C530" s="140" t="s">
        <v>47</v>
      </c>
      <c r="D530" s="140" t="s">
        <v>194</v>
      </c>
      <c r="E530" s="140"/>
      <c r="F530" s="140" t="s">
        <v>36</v>
      </c>
      <c r="G530" s="140"/>
      <c r="H530" s="140" t="s">
        <v>12</v>
      </c>
      <c r="I530" s="145"/>
      <c r="J530" s="197" t="s">
        <v>89</v>
      </c>
      <c r="K530" s="3" t="s">
        <v>193</v>
      </c>
      <c r="L530" s="84"/>
      <c r="M530" s="84"/>
      <c r="N530" s="84"/>
      <c r="O530" s="84"/>
      <c r="P530" s="84"/>
      <c r="Q530" s="84"/>
      <c r="R530" s="82">
        <v>12580255</v>
      </c>
      <c r="S530" s="158" t="s">
        <v>19</v>
      </c>
      <c r="T530" s="82">
        <v>1</v>
      </c>
      <c r="U530" s="85">
        <v>172.839</v>
      </c>
      <c r="V530" s="85"/>
      <c r="W530" s="86"/>
      <c r="Y530" s="85"/>
      <c r="Z530" s="85"/>
      <c r="AB530" s="85"/>
      <c r="AC530" s="85"/>
    </row>
    <row r="531" spans="1:29" s="119" customFormat="1" ht="12" thickBot="1">
      <c r="A531" s="139" t="s">
        <v>110</v>
      </c>
      <c r="B531" s="140" t="s">
        <v>45</v>
      </c>
      <c r="C531" s="140" t="s">
        <v>47</v>
      </c>
      <c r="D531" s="140" t="s">
        <v>194</v>
      </c>
      <c r="E531" s="140"/>
      <c r="F531" s="140" t="s">
        <v>36</v>
      </c>
      <c r="G531" s="140"/>
      <c r="H531" s="140" t="s">
        <v>12</v>
      </c>
      <c r="I531" s="145"/>
      <c r="J531" s="198" t="s">
        <v>89</v>
      </c>
      <c r="K531" s="88" t="s">
        <v>22</v>
      </c>
      <c r="L531" s="89"/>
      <c r="M531" s="89"/>
      <c r="N531" s="89"/>
      <c r="O531" s="89"/>
      <c r="P531" s="89">
        <v>0.85</v>
      </c>
      <c r="Q531" s="89">
        <v>0.6</v>
      </c>
      <c r="R531" s="90">
        <v>3536966</v>
      </c>
      <c r="S531" s="156" t="s">
        <v>19</v>
      </c>
      <c r="T531" s="90">
        <v>1</v>
      </c>
      <c r="U531" s="91">
        <v>99.643799999999999</v>
      </c>
      <c r="V531" s="91"/>
      <c r="W531" s="92"/>
      <c r="Y531" s="85"/>
      <c r="Z531" s="85"/>
      <c r="AB531" s="85"/>
      <c r="AC531" s="85"/>
    </row>
    <row r="532" spans="1:29" s="119" customFormat="1" ht="12" thickBot="1">
      <c r="A532" s="139" t="s">
        <v>110</v>
      </c>
      <c r="B532" s="140" t="s">
        <v>45</v>
      </c>
      <c r="C532" s="140" t="s">
        <v>47</v>
      </c>
      <c r="D532" s="140" t="s">
        <v>194</v>
      </c>
      <c r="E532" s="140"/>
      <c r="F532" s="140" t="s">
        <v>36</v>
      </c>
      <c r="G532" s="140"/>
      <c r="H532" s="140" t="s">
        <v>12</v>
      </c>
      <c r="I532" s="145"/>
      <c r="J532" s="195" t="s">
        <v>90</v>
      </c>
      <c r="K532" s="94" t="s">
        <v>23</v>
      </c>
      <c r="L532" s="95">
        <v>0.3</v>
      </c>
      <c r="M532" s="95">
        <v>0.85499999999999998</v>
      </c>
      <c r="N532" s="95">
        <v>0.66499999999999992</v>
      </c>
      <c r="O532" s="95">
        <v>1.1499999999999999</v>
      </c>
      <c r="P532" s="95">
        <v>0.85</v>
      </c>
      <c r="Q532" s="95">
        <v>0.6</v>
      </c>
      <c r="R532" s="96">
        <v>22745823</v>
      </c>
      <c r="S532" s="152" t="s">
        <v>180</v>
      </c>
      <c r="T532" s="97">
        <v>1</v>
      </c>
      <c r="U532" s="98">
        <v>794.52900000000011</v>
      </c>
      <c r="V532" s="98">
        <f>T532*(U532*(1+P532)*1.18)+L532*M532*$V$1*O532</f>
        <v>2348.0048070000003</v>
      </c>
      <c r="W532" s="81">
        <f>T532*(U532*(1+Q532)*1.18)+L532*N532*$W$1*O532</f>
        <v>1823.5600019999999</v>
      </c>
      <c r="Y532" s="124">
        <f t="shared" ref="Y532:Y537" si="170">L532*M532*O532*$V$1</f>
        <v>613.548</v>
      </c>
      <c r="Z532" s="85">
        <f t="shared" ref="Z532:Z537" si="171">V532-Y532</f>
        <v>1734.4568070000003</v>
      </c>
      <c r="AB532" s="85">
        <f t="shared" ref="AB532:AB537" si="172">L532*N532*O532*$W$1</f>
        <v>323.48924999999997</v>
      </c>
      <c r="AC532" s="85">
        <f t="shared" ref="AC532:AC537" si="173">W532-AB532</f>
        <v>1500.0707520000001</v>
      </c>
    </row>
    <row r="533" spans="1:29" s="119" customFormat="1" ht="12" thickBot="1">
      <c r="A533" s="139" t="s">
        <v>110</v>
      </c>
      <c r="B533" s="140" t="s">
        <v>45</v>
      </c>
      <c r="C533" s="140" t="s">
        <v>47</v>
      </c>
      <c r="D533" s="140" t="s">
        <v>194</v>
      </c>
      <c r="E533" s="140"/>
      <c r="F533" s="140" t="s">
        <v>36</v>
      </c>
      <c r="G533" s="140"/>
      <c r="H533" s="140" t="s">
        <v>12</v>
      </c>
      <c r="I533" s="145"/>
      <c r="J533" s="199" t="s">
        <v>91</v>
      </c>
      <c r="K533" s="94" t="s">
        <v>157</v>
      </c>
      <c r="L533" s="95">
        <v>0.3</v>
      </c>
      <c r="M533" s="95">
        <v>0.95</v>
      </c>
      <c r="N533" s="95">
        <v>0.95</v>
      </c>
      <c r="O533" s="95">
        <v>1.1499999999999999</v>
      </c>
      <c r="P533" s="95">
        <v>0.85</v>
      </c>
      <c r="Q533" s="95">
        <v>0.6</v>
      </c>
      <c r="R533" s="100">
        <v>95599725</v>
      </c>
      <c r="S533" s="100">
        <v>19347481</v>
      </c>
      <c r="T533" s="100">
        <v>1</v>
      </c>
      <c r="U533" s="98">
        <v>357.76499999999999</v>
      </c>
      <c r="V533" s="98">
        <f>T533*(U533*(1+P533)*1.18)+L533*M533*$V$1*O533</f>
        <v>1462.7209949999999</v>
      </c>
      <c r="W533" s="81">
        <f>T533*(U533*(1+Q533)*1.18)+L533*N533*$W$1*O533</f>
        <v>1137.5878199999997</v>
      </c>
      <c r="Y533" s="124">
        <f t="shared" si="170"/>
        <v>681.7199999999998</v>
      </c>
      <c r="Z533" s="85">
        <f t="shared" si="171"/>
        <v>781.0009950000001</v>
      </c>
      <c r="AB533" s="85">
        <f t="shared" si="172"/>
        <v>462.12749999999988</v>
      </c>
      <c r="AC533" s="85">
        <f t="shared" si="173"/>
        <v>675.46031999999991</v>
      </c>
    </row>
    <row r="534" spans="1:29" s="119" customFormat="1" ht="12" thickBot="1">
      <c r="A534" s="139" t="s">
        <v>110</v>
      </c>
      <c r="B534" s="140" t="s">
        <v>45</v>
      </c>
      <c r="C534" s="140" t="s">
        <v>47</v>
      </c>
      <c r="D534" s="140" t="s">
        <v>194</v>
      </c>
      <c r="E534" s="140"/>
      <c r="F534" s="140" t="s">
        <v>36</v>
      </c>
      <c r="G534" s="140"/>
      <c r="H534" s="140" t="s">
        <v>12</v>
      </c>
      <c r="I534" s="145"/>
      <c r="J534" s="199" t="s">
        <v>158</v>
      </c>
      <c r="K534" s="94" t="s">
        <v>159</v>
      </c>
      <c r="L534" s="95">
        <v>0.4</v>
      </c>
      <c r="M534" s="95">
        <v>0.95</v>
      </c>
      <c r="N534" s="95">
        <v>0.95</v>
      </c>
      <c r="O534" s="95">
        <v>1.1499999999999999</v>
      </c>
      <c r="P534" s="95">
        <v>0.85</v>
      </c>
      <c r="Q534" s="95">
        <v>0.6</v>
      </c>
      <c r="R534" s="100">
        <v>12625058</v>
      </c>
      <c r="S534" s="100">
        <v>19351279</v>
      </c>
      <c r="T534" s="100">
        <v>4</v>
      </c>
      <c r="U534" s="98">
        <v>275.99160000000001</v>
      </c>
      <c r="V534" s="98">
        <f>T534*(U534*(1+P534)*1.18)+L534*M534*$V$1*O534</f>
        <v>3318.9186512000001</v>
      </c>
      <c r="W534" s="81">
        <f>T534*(U534*(1+Q534)*1.18)+L534*N534*$W$1*O534</f>
        <v>2700.4585631999998</v>
      </c>
      <c r="Y534" s="124">
        <f t="shared" si="170"/>
        <v>908.95999999999992</v>
      </c>
      <c r="Z534" s="85">
        <f t="shared" si="171"/>
        <v>2409.9586512000001</v>
      </c>
      <c r="AB534" s="85">
        <f t="shared" si="172"/>
        <v>616.16999999999996</v>
      </c>
      <c r="AC534" s="85">
        <f t="shared" si="173"/>
        <v>2084.2885631999998</v>
      </c>
    </row>
    <row r="535" spans="1:29" s="119" customFormat="1" ht="12" thickBot="1">
      <c r="A535" s="139" t="s">
        <v>110</v>
      </c>
      <c r="B535" s="140" t="s">
        <v>45</v>
      </c>
      <c r="C535" s="140" t="s">
        <v>47</v>
      </c>
      <c r="D535" s="140" t="s">
        <v>194</v>
      </c>
      <c r="E535" s="140"/>
      <c r="F535" s="140" t="s">
        <v>36</v>
      </c>
      <c r="G535" s="140"/>
      <c r="H535" s="140" t="s">
        <v>12</v>
      </c>
      <c r="I535" s="145"/>
      <c r="J535" s="195" t="s">
        <v>93</v>
      </c>
      <c r="K535" s="94" t="s">
        <v>24</v>
      </c>
      <c r="L535" s="95">
        <v>0.3</v>
      </c>
      <c r="M535" s="95">
        <v>0.95</v>
      </c>
      <c r="N535" s="95">
        <v>0.95</v>
      </c>
      <c r="O535" s="95">
        <v>1.1499999999999999</v>
      </c>
      <c r="P535" s="95">
        <v>0.85</v>
      </c>
      <c r="Q535" s="95">
        <v>0.6</v>
      </c>
      <c r="R535" s="100">
        <v>12638824</v>
      </c>
      <c r="S535" s="100">
        <v>19350892</v>
      </c>
      <c r="T535" s="100">
        <v>1</v>
      </c>
      <c r="U535" s="98">
        <v>1280.559</v>
      </c>
      <c r="V535" s="98">
        <f>T535*(U535*(1+P535)*1.18)+L535*M535*$V$1*O535</f>
        <v>3477.1802969999994</v>
      </c>
      <c r="W535" s="81">
        <f>T535*(U535*(1+Q535)*1.18)+L535*N535*$W$1*O535</f>
        <v>2879.8228920000001</v>
      </c>
      <c r="Y535" s="124">
        <f t="shared" si="170"/>
        <v>681.7199999999998</v>
      </c>
      <c r="Z535" s="85">
        <f t="shared" si="171"/>
        <v>2795.4602969999996</v>
      </c>
      <c r="AB535" s="85">
        <f t="shared" si="172"/>
        <v>462.12749999999988</v>
      </c>
      <c r="AC535" s="85">
        <f t="shared" si="173"/>
        <v>2417.6953920000001</v>
      </c>
    </row>
    <row r="536" spans="1:29" s="119" customFormat="1" ht="12" thickBot="1">
      <c r="A536" s="139" t="s">
        <v>110</v>
      </c>
      <c r="B536" s="140" t="s">
        <v>45</v>
      </c>
      <c r="C536" s="140" t="s">
        <v>47</v>
      </c>
      <c r="D536" s="140" t="s">
        <v>194</v>
      </c>
      <c r="E536" s="140"/>
      <c r="F536" s="140" t="s">
        <v>36</v>
      </c>
      <c r="G536" s="140"/>
      <c r="H536" s="140" t="s">
        <v>12</v>
      </c>
      <c r="I536" s="145"/>
      <c r="J536" s="195" t="s">
        <v>94</v>
      </c>
      <c r="K536" s="94" t="s">
        <v>25</v>
      </c>
      <c r="L536" s="95">
        <v>1</v>
      </c>
      <c r="M536" s="95">
        <v>0.47499999999999998</v>
      </c>
      <c r="N536" s="95">
        <v>0.52249999999999996</v>
      </c>
      <c r="O536" s="95">
        <v>1.1499999999999999</v>
      </c>
      <c r="P536" s="95">
        <v>0.85</v>
      </c>
      <c r="Q536" s="95">
        <v>0.6</v>
      </c>
      <c r="R536" s="100">
        <v>20789468</v>
      </c>
      <c r="S536" s="100">
        <v>19347583</v>
      </c>
      <c r="T536" s="100">
        <v>1</v>
      </c>
      <c r="U536" s="98">
        <v>1682.6736000000001</v>
      </c>
      <c r="V536" s="98">
        <f>T536*(U536*(1+P536)*1.18)+L536*M536*$V$1*O536</f>
        <v>4809.4764687999996</v>
      </c>
      <c r="W536" s="81">
        <f>T536*(U536*(1+Q536)*1.18)+L536*N536*$W$1*O536</f>
        <v>4024.1215068000001</v>
      </c>
      <c r="Y536" s="124">
        <f t="shared" si="170"/>
        <v>1136.1999999999998</v>
      </c>
      <c r="Z536" s="85">
        <f t="shared" si="171"/>
        <v>3673.2764687999997</v>
      </c>
      <c r="AB536" s="85">
        <f t="shared" si="172"/>
        <v>847.23374999999987</v>
      </c>
      <c r="AC536" s="85">
        <f t="shared" si="173"/>
        <v>3176.8877568000003</v>
      </c>
    </row>
    <row r="537" spans="1:29" s="119" customFormat="1">
      <c r="A537" s="139" t="s">
        <v>110</v>
      </c>
      <c r="B537" s="140" t="s">
        <v>45</v>
      </c>
      <c r="C537" s="140" t="s">
        <v>47</v>
      </c>
      <c r="D537" s="140" t="s">
        <v>194</v>
      </c>
      <c r="E537" s="140"/>
      <c r="F537" s="140" t="s">
        <v>36</v>
      </c>
      <c r="G537" s="140"/>
      <c r="H537" s="140" t="s">
        <v>12</v>
      </c>
      <c r="I537" s="145"/>
      <c r="J537" s="192" t="s">
        <v>95</v>
      </c>
      <c r="K537" s="77" t="s">
        <v>25</v>
      </c>
      <c r="L537" s="78">
        <v>1.3</v>
      </c>
      <c r="M537" s="78">
        <v>0.85499999999999998</v>
      </c>
      <c r="N537" s="78">
        <v>0.71249999999999991</v>
      </c>
      <c r="O537" s="78">
        <v>1.1499999999999999</v>
      </c>
      <c r="P537" s="78">
        <v>0.85</v>
      </c>
      <c r="Q537" s="78">
        <v>0.6</v>
      </c>
      <c r="R537" s="79">
        <v>20789468</v>
      </c>
      <c r="S537" s="79">
        <v>19347583</v>
      </c>
      <c r="T537" s="79">
        <v>1</v>
      </c>
      <c r="U537" s="80">
        <v>1682.6736000000001</v>
      </c>
      <c r="V537" s="80">
        <f>T537*(U537*(1+P537)*1.18)+T538*(U538*(1+P538)*1.18)+L537*M537*$V$1*O537</f>
        <v>13192.012196400001</v>
      </c>
      <c r="W537" s="102">
        <f>T537*(U537*(1+Q537)*1.18)+T538*(U538*(1+Q538)*1.18)+L537*N537*$W$1*O537</f>
        <v>10611.799085400002</v>
      </c>
      <c r="Y537" s="124">
        <f t="shared" si="170"/>
        <v>2658.7079999999996</v>
      </c>
      <c r="Z537" s="85">
        <f t="shared" si="171"/>
        <v>10533.3041964</v>
      </c>
      <c r="AB537" s="85">
        <f t="shared" si="172"/>
        <v>1501.9143749999996</v>
      </c>
      <c r="AC537" s="85">
        <f t="shared" si="173"/>
        <v>9109.8847104000015</v>
      </c>
    </row>
    <row r="538" spans="1:29" s="119" customFormat="1">
      <c r="A538" s="139" t="s">
        <v>110</v>
      </c>
      <c r="B538" s="140" t="s">
        <v>45</v>
      </c>
      <c r="C538" s="140" t="s">
        <v>47</v>
      </c>
      <c r="D538" s="140" t="s">
        <v>194</v>
      </c>
      <c r="E538" s="140"/>
      <c r="F538" s="140" t="s">
        <v>36</v>
      </c>
      <c r="G538" s="140"/>
      <c r="H538" s="140" t="s">
        <v>12</v>
      </c>
      <c r="I538" s="145"/>
      <c r="J538" s="193" t="s">
        <v>95</v>
      </c>
      <c r="K538" s="3" t="s">
        <v>26</v>
      </c>
      <c r="L538" s="84"/>
      <c r="M538" s="84"/>
      <c r="N538" s="84"/>
      <c r="O538" s="84"/>
      <c r="P538" s="84">
        <v>0.85</v>
      </c>
      <c r="Q538" s="84">
        <v>0.6</v>
      </c>
      <c r="R538" s="82">
        <v>20955857</v>
      </c>
      <c r="S538" s="82">
        <v>19347607</v>
      </c>
      <c r="T538" s="82">
        <v>2</v>
      </c>
      <c r="U538" s="85">
        <v>1571.2386000000001</v>
      </c>
      <c r="V538" s="85"/>
      <c r="W538" s="86"/>
      <c r="Y538" s="85"/>
      <c r="Z538" s="85"/>
      <c r="AB538" s="85"/>
      <c r="AC538" s="85"/>
    </row>
    <row r="539" spans="1:29" s="119" customFormat="1" ht="12.75" thickBot="1">
      <c r="A539" s="139" t="s">
        <v>110</v>
      </c>
      <c r="B539" s="140" t="s">
        <v>45</v>
      </c>
      <c r="C539" s="140" t="s">
        <v>47</v>
      </c>
      <c r="D539" s="140" t="s">
        <v>194</v>
      </c>
      <c r="E539" s="140"/>
      <c r="F539" s="140" t="s">
        <v>36</v>
      </c>
      <c r="G539" s="140"/>
      <c r="H539" s="140" t="s">
        <v>12</v>
      </c>
      <c r="I539" s="145"/>
      <c r="J539" s="194" t="s">
        <v>95</v>
      </c>
      <c r="K539" s="88" t="s">
        <v>27</v>
      </c>
      <c r="L539" s="89"/>
      <c r="M539" s="89"/>
      <c r="N539" s="89"/>
      <c r="O539" s="89"/>
      <c r="P539" s="89">
        <v>0.85</v>
      </c>
      <c r="Q539" s="89">
        <v>0.6</v>
      </c>
      <c r="R539" s="90"/>
      <c r="S539" s="214">
        <v>19373900</v>
      </c>
      <c r="T539" s="90">
        <v>1</v>
      </c>
      <c r="U539" s="91">
        <v>4825.1508000000003</v>
      </c>
      <c r="V539" s="91"/>
      <c r="W539" s="92"/>
      <c r="Y539" s="85"/>
      <c r="Z539" s="85"/>
      <c r="AB539" s="85"/>
      <c r="AC539" s="85"/>
    </row>
    <row r="540" spans="1:29" s="119" customFormat="1" ht="12" thickBot="1">
      <c r="A540" s="139" t="s">
        <v>110</v>
      </c>
      <c r="B540" s="140" t="s">
        <v>45</v>
      </c>
      <c r="C540" s="140" t="s">
        <v>47</v>
      </c>
      <c r="D540" s="140" t="s">
        <v>194</v>
      </c>
      <c r="E540" s="140"/>
      <c r="F540" s="140" t="s">
        <v>36</v>
      </c>
      <c r="G540" s="140"/>
      <c r="H540" s="140" t="s">
        <v>12</v>
      </c>
      <c r="I540" s="145"/>
      <c r="J540" s="195" t="s">
        <v>96</v>
      </c>
      <c r="K540" s="94" t="s">
        <v>28</v>
      </c>
      <c r="L540" s="95">
        <v>0.89999999999999991</v>
      </c>
      <c r="M540" s="95">
        <v>0.57950000000000002</v>
      </c>
      <c r="N540" s="95">
        <v>0.61749999999999994</v>
      </c>
      <c r="O540" s="95">
        <v>1.1499999999999999</v>
      </c>
      <c r="P540" s="95">
        <v>0.85</v>
      </c>
      <c r="Q540" s="95">
        <v>0.6</v>
      </c>
      <c r="R540" s="100">
        <v>95459513</v>
      </c>
      <c r="S540" s="100">
        <v>19347590</v>
      </c>
      <c r="T540" s="100">
        <v>1</v>
      </c>
      <c r="U540" s="98">
        <v>1202.3861999999999</v>
      </c>
      <c r="V540" s="98">
        <f>T540*(U540*(1+P540)*1.18)+L540*M540*$V$1*O540</f>
        <v>3872.3566745999997</v>
      </c>
      <c r="W540" s="81">
        <f>T540*(U540*(1+Q540)*1.18)+L540*N540*$W$1*O540</f>
        <v>3171.2537705999998</v>
      </c>
      <c r="Y540" s="124">
        <f t="shared" ref="Y540:Y541" si="174">L540*M540*O540*$V$1</f>
        <v>1247.5475999999999</v>
      </c>
      <c r="Z540" s="85">
        <f t="shared" ref="Z540:Z541" si="175">V540-Y540</f>
        <v>2624.8090745999998</v>
      </c>
      <c r="AB540" s="85">
        <f t="shared" ref="AB540:AB541" si="176">L540*N540*O540*$W$1</f>
        <v>901.1486249999997</v>
      </c>
      <c r="AC540" s="85">
        <f t="shared" ref="AC540:AC541" si="177">W540-AB540</f>
        <v>2270.1051456</v>
      </c>
    </row>
    <row r="541" spans="1:29" s="119" customFormat="1">
      <c r="A541" s="139" t="s">
        <v>110</v>
      </c>
      <c r="B541" s="140" t="s">
        <v>45</v>
      </c>
      <c r="C541" s="140" t="s">
        <v>47</v>
      </c>
      <c r="D541" s="140" t="s">
        <v>194</v>
      </c>
      <c r="E541" s="140"/>
      <c r="F541" s="140" t="s">
        <v>36</v>
      </c>
      <c r="G541" s="140"/>
      <c r="H541" s="140" t="s">
        <v>12</v>
      </c>
      <c r="I541" s="145"/>
      <c r="J541" s="192" t="s">
        <v>97</v>
      </c>
      <c r="K541" s="77" t="s">
        <v>28</v>
      </c>
      <c r="L541" s="78">
        <v>1.2</v>
      </c>
      <c r="M541" s="78">
        <v>0.8929999999999999</v>
      </c>
      <c r="N541" s="78">
        <v>0.76</v>
      </c>
      <c r="O541" s="78">
        <v>1.1499999999999999</v>
      </c>
      <c r="P541" s="78">
        <v>0.85</v>
      </c>
      <c r="Q541" s="78">
        <v>0.6</v>
      </c>
      <c r="R541" s="79">
        <v>95459513</v>
      </c>
      <c r="S541" s="79">
        <v>19347590</v>
      </c>
      <c r="T541" s="79">
        <v>1</v>
      </c>
      <c r="U541" s="80">
        <v>1202.3861999999999</v>
      </c>
      <c r="V541" s="80">
        <f>T541*(U541*(1+P541)*1.18)+T542*(U542*(1+P542)*1.18)+L541*M541*$V$1*O541</f>
        <v>11673.446190600002</v>
      </c>
      <c r="W541" s="102">
        <f>T541*(U541*(1+Q541)*1.18)+T542*(U542*(1+Q542)*1.18)+L541*N541*$W$1*O541</f>
        <v>9357.8817215999989</v>
      </c>
      <c r="Y541" s="124">
        <f t="shared" si="174"/>
        <v>2563.2671999999993</v>
      </c>
      <c r="Z541" s="85">
        <f t="shared" si="175"/>
        <v>9110.1789906000013</v>
      </c>
      <c r="AB541" s="85">
        <f t="shared" si="176"/>
        <v>1478.8079999999995</v>
      </c>
      <c r="AC541" s="85">
        <f t="shared" si="177"/>
        <v>7879.0737215999998</v>
      </c>
    </row>
    <row r="542" spans="1:29" s="119" customFormat="1">
      <c r="A542" s="139" t="s">
        <v>110</v>
      </c>
      <c r="B542" s="140" t="s">
        <v>45</v>
      </c>
      <c r="C542" s="140" t="s">
        <v>47</v>
      </c>
      <c r="D542" s="140" t="s">
        <v>194</v>
      </c>
      <c r="E542" s="140"/>
      <c r="F542" s="140" t="s">
        <v>36</v>
      </c>
      <c r="G542" s="140"/>
      <c r="H542" s="140" t="s">
        <v>12</v>
      </c>
      <c r="I542" s="145"/>
      <c r="J542" s="193" t="s">
        <v>97</v>
      </c>
      <c r="K542" s="3" t="s">
        <v>29</v>
      </c>
      <c r="L542" s="84"/>
      <c r="M542" s="84"/>
      <c r="N542" s="84"/>
      <c r="O542" s="84"/>
      <c r="P542" s="84">
        <v>0.85</v>
      </c>
      <c r="Q542" s="84">
        <v>0.6</v>
      </c>
      <c r="R542" s="82">
        <v>20968395</v>
      </c>
      <c r="S542" s="82">
        <v>19347608</v>
      </c>
      <c r="T542" s="82">
        <v>2</v>
      </c>
      <c r="U542" s="85">
        <v>1485.4259999999999</v>
      </c>
      <c r="V542" s="85"/>
      <c r="W542" s="86"/>
      <c r="Y542" s="85"/>
      <c r="Z542" s="85"/>
      <c r="AB542" s="85"/>
      <c r="AC542" s="85"/>
    </row>
    <row r="543" spans="1:29" s="119" customFormat="1" ht="12.75" thickBot="1">
      <c r="A543" s="139" t="s">
        <v>110</v>
      </c>
      <c r="B543" s="140" t="s">
        <v>45</v>
      </c>
      <c r="C543" s="140" t="s">
        <v>47</v>
      </c>
      <c r="D543" s="140" t="s">
        <v>194</v>
      </c>
      <c r="E543" s="140"/>
      <c r="F543" s="140" t="s">
        <v>36</v>
      </c>
      <c r="G543" s="140"/>
      <c r="H543" s="140" t="s">
        <v>12</v>
      </c>
      <c r="I543" s="145"/>
      <c r="J543" s="194" t="s">
        <v>97</v>
      </c>
      <c r="K543" s="88" t="s">
        <v>31</v>
      </c>
      <c r="L543" s="89"/>
      <c r="M543" s="89"/>
      <c r="N543" s="89"/>
      <c r="O543" s="89"/>
      <c r="P543" s="89">
        <v>0.85</v>
      </c>
      <c r="Q543" s="89">
        <v>0.6</v>
      </c>
      <c r="R543" s="90"/>
      <c r="S543" s="214">
        <v>19373914</v>
      </c>
      <c r="T543" s="90">
        <v>1</v>
      </c>
      <c r="U543" s="91">
        <v>4173.2381999999998</v>
      </c>
      <c r="V543" s="91"/>
      <c r="W543" s="92"/>
      <c r="Y543" s="85"/>
      <c r="Z543" s="85"/>
      <c r="AB543" s="85"/>
      <c r="AC543" s="85"/>
    </row>
    <row r="544" spans="1:29" s="119" customFormat="1">
      <c r="A544" s="139" t="s">
        <v>110</v>
      </c>
      <c r="B544" s="140" t="s">
        <v>45</v>
      </c>
      <c r="C544" s="140" t="s">
        <v>47</v>
      </c>
      <c r="D544" s="140" t="s">
        <v>194</v>
      </c>
      <c r="E544" s="140"/>
      <c r="F544" s="140" t="s">
        <v>36</v>
      </c>
      <c r="G544" s="140"/>
      <c r="H544" s="140" t="s">
        <v>12</v>
      </c>
      <c r="I544" s="145"/>
      <c r="J544" s="192" t="s">
        <v>98</v>
      </c>
      <c r="K544" s="77" t="s">
        <v>160</v>
      </c>
      <c r="L544" s="78">
        <v>1</v>
      </c>
      <c r="M544" s="78">
        <v>1.2825</v>
      </c>
      <c r="N544" s="78">
        <v>1.0449999999999999</v>
      </c>
      <c r="O544" s="78">
        <v>1.1499999999999999</v>
      </c>
      <c r="P544" s="78">
        <v>0.85</v>
      </c>
      <c r="Q544" s="78">
        <v>0.6</v>
      </c>
      <c r="R544" s="79">
        <v>95147610</v>
      </c>
      <c r="S544" s="79">
        <v>19372022</v>
      </c>
      <c r="T544" s="79">
        <v>1</v>
      </c>
      <c r="U544" s="80">
        <v>3661.7489999999998</v>
      </c>
      <c r="V544" s="80">
        <f>T544*(U544*(1+P544)*1.18)+L544*M544*$V$1*O544</f>
        <v>11061.338066999999</v>
      </c>
      <c r="W544" s="102">
        <f>T544*(U544*(1+Q544)*1.18)+L544*N544*$W$1*O544</f>
        <v>8607.8496119999982</v>
      </c>
      <c r="Y544" s="124">
        <f>L544*M544*O544*$V$1</f>
        <v>3067.74</v>
      </c>
      <c r="Z544" s="85">
        <f>V544-Y544</f>
        <v>7993.598066999999</v>
      </c>
      <c r="AB544" s="85">
        <f>L544*N544*O544*$W$1</f>
        <v>1694.4674999999997</v>
      </c>
      <c r="AC544" s="85">
        <f>W544-AB544</f>
        <v>6913.3821119999984</v>
      </c>
    </row>
    <row r="545" spans="1:29" s="119" customFormat="1" ht="12" thickBot="1">
      <c r="A545" s="139" t="s">
        <v>110</v>
      </c>
      <c r="B545" s="140" t="s">
        <v>45</v>
      </c>
      <c r="C545" s="140" t="s">
        <v>47</v>
      </c>
      <c r="D545" s="140" t="s">
        <v>194</v>
      </c>
      <c r="E545" s="140"/>
      <c r="F545" s="140" t="s">
        <v>36</v>
      </c>
      <c r="G545" s="140"/>
      <c r="H545" s="140" t="s">
        <v>12</v>
      </c>
      <c r="I545" s="145"/>
      <c r="J545" s="194" t="s">
        <v>98</v>
      </c>
      <c r="K545" s="88" t="s">
        <v>161</v>
      </c>
      <c r="L545" s="89"/>
      <c r="M545" s="89"/>
      <c r="N545" s="89"/>
      <c r="O545" s="89"/>
      <c r="P545" s="89">
        <v>0.85</v>
      </c>
      <c r="Q545" s="89">
        <v>0.6</v>
      </c>
      <c r="R545" s="90">
        <v>95147609</v>
      </c>
      <c r="S545" s="90">
        <v>19372023</v>
      </c>
      <c r="T545" s="90">
        <v>1</v>
      </c>
      <c r="U545" s="91">
        <v>4008.8856000000001</v>
      </c>
      <c r="V545" s="91"/>
      <c r="W545" s="92"/>
      <c r="Y545" s="85"/>
      <c r="Z545" s="85"/>
      <c r="AB545" s="85"/>
      <c r="AC545" s="85"/>
    </row>
    <row r="546" spans="1:29" s="119" customFormat="1">
      <c r="A546" s="139" t="s">
        <v>110</v>
      </c>
      <c r="B546" s="140" t="s">
        <v>45</v>
      </c>
      <c r="C546" s="140" t="s">
        <v>47</v>
      </c>
      <c r="D546" s="140" t="s">
        <v>194</v>
      </c>
      <c r="E546" s="140"/>
      <c r="F546" s="140" t="s">
        <v>36</v>
      </c>
      <c r="G546" s="140"/>
      <c r="H546" s="140" t="s">
        <v>12</v>
      </c>
      <c r="I546" s="145"/>
      <c r="J546" s="192" t="s">
        <v>99</v>
      </c>
      <c r="K546" s="77" t="s">
        <v>165</v>
      </c>
      <c r="L546" s="78">
        <v>0.60000000000000009</v>
      </c>
      <c r="M546" s="78">
        <v>0.95</v>
      </c>
      <c r="N546" s="78">
        <v>0.95</v>
      </c>
      <c r="O546" s="78">
        <v>1.1499999999999999</v>
      </c>
      <c r="P546" s="78">
        <v>0.85</v>
      </c>
      <c r="Q546" s="78">
        <v>0.6</v>
      </c>
      <c r="R546" s="79">
        <v>20924216</v>
      </c>
      <c r="S546" s="153" t="s">
        <v>180</v>
      </c>
      <c r="T546" s="79">
        <v>1</v>
      </c>
      <c r="U546" s="80">
        <v>26895.757799999999</v>
      </c>
      <c r="V546" s="80">
        <f>T546*(U546*(1+P546)*1.18)+L546*M546*$V$1*O546</f>
        <v>60076.879277399996</v>
      </c>
      <c r="W546" s="102">
        <f>T546*(U546*(1+Q546)*1.18)+L546*N546*$W$1*O546</f>
        <v>51703.445726399994</v>
      </c>
      <c r="Y546" s="124">
        <f>L546*M546*O546*$V$1</f>
        <v>1363.44</v>
      </c>
      <c r="Z546" s="85">
        <f>V546-Y546</f>
        <v>58713.439277399993</v>
      </c>
      <c r="AB546" s="85">
        <f>L546*N546*O546*$W$1</f>
        <v>924.255</v>
      </c>
      <c r="AC546" s="85">
        <f>W546-AB546</f>
        <v>50779.190726399996</v>
      </c>
    </row>
    <row r="547" spans="1:29" s="119" customFormat="1" ht="12" thickBot="1">
      <c r="A547" s="139" t="s">
        <v>110</v>
      </c>
      <c r="B547" s="140" t="s">
        <v>45</v>
      </c>
      <c r="C547" s="140" t="s">
        <v>47</v>
      </c>
      <c r="D547" s="140" t="s">
        <v>194</v>
      </c>
      <c r="E547" s="140"/>
      <c r="F547" s="140" t="s">
        <v>36</v>
      </c>
      <c r="G547" s="140"/>
      <c r="H547" s="140" t="s">
        <v>12</v>
      </c>
      <c r="I547" s="145"/>
      <c r="J547" s="194" t="s">
        <v>99</v>
      </c>
      <c r="K547" s="88" t="s">
        <v>166</v>
      </c>
      <c r="L547" s="89"/>
      <c r="M547" s="89"/>
      <c r="N547" s="89"/>
      <c r="O547" s="89"/>
      <c r="P547" s="89">
        <v>0.85</v>
      </c>
      <c r="Q547" s="89">
        <v>0.6</v>
      </c>
      <c r="R547" s="90">
        <v>20924216</v>
      </c>
      <c r="S547" s="154" t="s">
        <v>180</v>
      </c>
      <c r="T547" s="90">
        <v>1</v>
      </c>
      <c r="U547" s="91">
        <v>26895.757799999999</v>
      </c>
      <c r="V547" s="91"/>
      <c r="W547" s="92"/>
      <c r="Y547" s="85"/>
      <c r="Z547" s="85"/>
      <c r="AB547" s="85"/>
      <c r="AC547" s="85"/>
    </row>
    <row r="548" spans="1:29" s="119" customFormat="1" ht="12" thickBot="1">
      <c r="A548" s="139" t="s">
        <v>110</v>
      </c>
      <c r="B548" s="140" t="s">
        <v>45</v>
      </c>
      <c r="C548" s="140" t="s">
        <v>47</v>
      </c>
      <c r="D548" s="140" t="s">
        <v>194</v>
      </c>
      <c r="E548" s="140"/>
      <c r="F548" s="140" t="s">
        <v>36</v>
      </c>
      <c r="G548" s="140"/>
      <c r="H548" s="140" t="s">
        <v>12</v>
      </c>
      <c r="I548" s="145"/>
      <c r="J548" s="195" t="s">
        <v>92</v>
      </c>
      <c r="K548" s="94" t="s">
        <v>167</v>
      </c>
      <c r="L548" s="95">
        <v>2</v>
      </c>
      <c r="M548" s="95">
        <v>1.4249999999999998</v>
      </c>
      <c r="N548" s="95">
        <v>1.8049999999999999</v>
      </c>
      <c r="O548" s="95">
        <v>1.1499999999999999</v>
      </c>
      <c r="P548" s="95">
        <v>0.85</v>
      </c>
      <c r="Q548" s="95">
        <v>0.6</v>
      </c>
      <c r="R548" s="100" t="s">
        <v>180</v>
      </c>
      <c r="S548" s="152" t="s">
        <v>180</v>
      </c>
      <c r="T548" s="100"/>
      <c r="U548" s="106"/>
      <c r="V548" s="106"/>
      <c r="W548" s="81"/>
      <c r="Y548" s="85"/>
      <c r="Z548" s="85"/>
      <c r="AB548" s="85"/>
      <c r="AC548" s="85"/>
    </row>
    <row r="549" spans="1:29" s="119" customFormat="1">
      <c r="A549" s="209" t="s">
        <v>110</v>
      </c>
      <c r="B549" s="181" t="s">
        <v>45</v>
      </c>
      <c r="C549" s="181" t="s">
        <v>46</v>
      </c>
      <c r="D549" s="181" t="s">
        <v>195</v>
      </c>
      <c r="E549" s="181"/>
      <c r="F549" s="181" t="s">
        <v>36</v>
      </c>
      <c r="G549" s="181"/>
      <c r="H549" s="181" t="s">
        <v>12</v>
      </c>
      <c r="I549" s="210"/>
      <c r="J549" s="196" t="s">
        <v>89</v>
      </c>
      <c r="K549" s="133" t="s">
        <v>20</v>
      </c>
      <c r="L549" s="134">
        <v>0.4</v>
      </c>
      <c r="M549" s="134">
        <v>0.95</v>
      </c>
      <c r="N549" s="134">
        <v>0.85499999999999998</v>
      </c>
      <c r="O549" s="134">
        <v>1.1499999999999999</v>
      </c>
      <c r="P549" s="134">
        <v>0.88</v>
      </c>
      <c r="Q549" s="134">
        <f>P549</f>
        <v>0.88</v>
      </c>
      <c r="R549" s="135">
        <v>95599912</v>
      </c>
      <c r="S549" s="157" t="s">
        <v>19</v>
      </c>
      <c r="T549" s="135">
        <v>4.8</v>
      </c>
      <c r="U549" s="136">
        <v>275.43059999999997</v>
      </c>
      <c r="V549" s="136">
        <f>U549*(1+P549)*T549*1.18+((U550+U551)*(1+P550))*1.18+L549*M549*$V$1*O549</f>
        <v>5568.563463391999</v>
      </c>
      <c r="W549" s="137">
        <f>U549*(1+Q549)*T549*1.18+((U550+U551)*(1+Q550))*1.18+L549*N549*$W$1*O549</f>
        <v>4980.8145313919995</v>
      </c>
      <c r="Y549" s="124">
        <f>L549*M549*O549*$V$1</f>
        <v>908.95999999999992</v>
      </c>
      <c r="Z549" s="85">
        <f>V549-Y549</f>
        <v>4659.603463391999</v>
      </c>
      <c r="AB549" s="85">
        <f>L549*N549*O549*$W$1</f>
        <v>554.553</v>
      </c>
      <c r="AC549" s="85">
        <f>W549-AB549</f>
        <v>4426.2615313919996</v>
      </c>
    </row>
    <row r="550" spans="1:29" s="119" customFormat="1">
      <c r="A550" s="139" t="s">
        <v>110</v>
      </c>
      <c r="B550" s="140" t="s">
        <v>45</v>
      </c>
      <c r="C550" s="140" t="s">
        <v>46</v>
      </c>
      <c r="D550" s="140" t="s">
        <v>195</v>
      </c>
      <c r="E550" s="140"/>
      <c r="F550" s="140" t="s">
        <v>36</v>
      </c>
      <c r="G550" s="140"/>
      <c r="H550" s="140" t="s">
        <v>12</v>
      </c>
      <c r="I550" s="145"/>
      <c r="J550" s="197" t="s">
        <v>89</v>
      </c>
      <c r="K550" s="3" t="s">
        <v>21</v>
      </c>
      <c r="L550" s="84"/>
      <c r="M550" s="84"/>
      <c r="N550" s="84"/>
      <c r="O550" s="84"/>
      <c r="P550" s="84">
        <v>0.85</v>
      </c>
      <c r="Q550" s="84">
        <v>0.6</v>
      </c>
      <c r="R550" s="82">
        <v>92142009</v>
      </c>
      <c r="S550" s="150" t="s">
        <v>180</v>
      </c>
      <c r="T550" s="82">
        <v>1</v>
      </c>
      <c r="U550" s="85">
        <v>744.66120000000001</v>
      </c>
      <c r="V550" s="85"/>
      <c r="W550" s="86"/>
      <c r="Y550" s="85"/>
      <c r="Z550" s="85"/>
      <c r="AB550" s="85"/>
      <c r="AC550" s="85"/>
    </row>
    <row r="551" spans="1:29" s="119" customFormat="1" ht="12" thickBot="1">
      <c r="A551" s="139" t="s">
        <v>110</v>
      </c>
      <c r="B551" s="140" t="s">
        <v>45</v>
      </c>
      <c r="C551" s="140" t="s">
        <v>46</v>
      </c>
      <c r="D551" s="140" t="s">
        <v>195</v>
      </c>
      <c r="E551" s="140"/>
      <c r="F551" s="140" t="s">
        <v>36</v>
      </c>
      <c r="G551" s="140"/>
      <c r="H551" s="140" t="s">
        <v>12</v>
      </c>
      <c r="I551" s="145"/>
      <c r="J551" s="198" t="s">
        <v>89</v>
      </c>
      <c r="K551" s="88" t="s">
        <v>22</v>
      </c>
      <c r="L551" s="89"/>
      <c r="M551" s="89"/>
      <c r="N551" s="89"/>
      <c r="O551" s="89"/>
      <c r="P551" s="89">
        <v>0.85</v>
      </c>
      <c r="Q551" s="89">
        <v>0.6</v>
      </c>
      <c r="R551" s="90">
        <v>94525114</v>
      </c>
      <c r="S551" s="156" t="s">
        <v>19</v>
      </c>
      <c r="T551" s="90">
        <v>1</v>
      </c>
      <c r="U551" s="91">
        <v>46.328400000000002</v>
      </c>
      <c r="V551" s="91"/>
      <c r="W551" s="92"/>
      <c r="Y551" s="85"/>
      <c r="Z551" s="85"/>
      <c r="AB551" s="85"/>
      <c r="AC551" s="85"/>
    </row>
    <row r="552" spans="1:29" s="119" customFormat="1" ht="12" thickBot="1">
      <c r="A552" s="139" t="s">
        <v>110</v>
      </c>
      <c r="B552" s="140" t="s">
        <v>45</v>
      </c>
      <c r="C552" s="140" t="s">
        <v>46</v>
      </c>
      <c r="D552" s="140" t="s">
        <v>195</v>
      </c>
      <c r="E552" s="140"/>
      <c r="F552" s="140" t="s">
        <v>36</v>
      </c>
      <c r="G552" s="140"/>
      <c r="H552" s="140" t="s">
        <v>12</v>
      </c>
      <c r="I552" s="145"/>
      <c r="J552" s="195" t="s">
        <v>90</v>
      </c>
      <c r="K552" s="94" t="s">
        <v>23</v>
      </c>
      <c r="L552" s="95">
        <v>0.3</v>
      </c>
      <c r="M552" s="95">
        <v>0.85499999999999998</v>
      </c>
      <c r="N552" s="95">
        <v>0.66499999999999992</v>
      </c>
      <c r="O552" s="95">
        <v>1.1499999999999999</v>
      </c>
      <c r="P552" s="95">
        <v>0.85</v>
      </c>
      <c r="Q552" s="95">
        <v>0.6</v>
      </c>
      <c r="R552" s="96">
        <v>96628890</v>
      </c>
      <c r="S552" s="152" t="s">
        <v>180</v>
      </c>
      <c r="T552" s="97">
        <v>1</v>
      </c>
      <c r="U552" s="98">
        <v>576.45299999999997</v>
      </c>
      <c r="V552" s="98">
        <f>T552*(U552*(1+P552)*1.18)+L552*M552*$V$1*O552</f>
        <v>1871.9448989999996</v>
      </c>
      <c r="W552" s="81">
        <f>T552*(U552*(1+Q552)*1.18)+L552*N552*$W$1*O552</f>
        <v>1411.8325139999997</v>
      </c>
      <c r="Y552" s="124">
        <f t="shared" ref="Y552:Y557" si="178">L552*M552*O552*$V$1</f>
        <v>613.548</v>
      </c>
      <c r="Z552" s="85">
        <f t="shared" ref="Z552:Z557" si="179">V552-Y552</f>
        <v>1258.3968989999996</v>
      </c>
      <c r="AB552" s="85">
        <f t="shared" ref="AB552:AB557" si="180">L552*N552*O552*$W$1</f>
        <v>323.48924999999997</v>
      </c>
      <c r="AC552" s="85">
        <f t="shared" ref="AC552:AC557" si="181">W552-AB552</f>
        <v>1088.3432639999996</v>
      </c>
    </row>
    <row r="553" spans="1:29" s="119" customFormat="1" ht="12" thickBot="1">
      <c r="A553" s="139" t="s">
        <v>110</v>
      </c>
      <c r="B553" s="140" t="s">
        <v>45</v>
      </c>
      <c r="C553" s="140" t="s">
        <v>46</v>
      </c>
      <c r="D553" s="140" t="s">
        <v>195</v>
      </c>
      <c r="E553" s="140"/>
      <c r="F553" s="140" t="s">
        <v>36</v>
      </c>
      <c r="G553" s="140"/>
      <c r="H553" s="140" t="s">
        <v>12</v>
      </c>
      <c r="I553" s="145"/>
      <c r="J553" s="199" t="s">
        <v>91</v>
      </c>
      <c r="K553" s="94" t="s">
        <v>157</v>
      </c>
      <c r="L553" s="95">
        <v>0.3</v>
      </c>
      <c r="M553" s="95">
        <v>0.95</v>
      </c>
      <c r="N553" s="95">
        <v>0.95</v>
      </c>
      <c r="O553" s="95">
        <v>1.1499999999999999</v>
      </c>
      <c r="P553" s="95">
        <v>0.85</v>
      </c>
      <c r="Q553" s="95">
        <v>0.6</v>
      </c>
      <c r="R553" s="100">
        <v>96440878</v>
      </c>
      <c r="S553" s="152" t="s">
        <v>180</v>
      </c>
      <c r="T553" s="100">
        <v>1</v>
      </c>
      <c r="U553" s="98">
        <v>977.31299999999999</v>
      </c>
      <c r="V553" s="98">
        <f>T553*(U553*(1+P553)*1.18)+L553*M553*$V$1*O553</f>
        <v>2815.1942789999998</v>
      </c>
      <c r="W553" s="81">
        <f>T553*(U553*(1+Q553)*1.18)+L553*N553*$W$1*O553</f>
        <v>2307.2944440000001</v>
      </c>
      <c r="Y553" s="124">
        <f t="shared" si="178"/>
        <v>681.7199999999998</v>
      </c>
      <c r="Z553" s="85">
        <f t="shared" si="179"/>
        <v>2133.474279</v>
      </c>
      <c r="AB553" s="85">
        <f t="shared" si="180"/>
        <v>462.12749999999988</v>
      </c>
      <c r="AC553" s="85">
        <f t="shared" si="181"/>
        <v>1845.1669440000003</v>
      </c>
    </row>
    <row r="554" spans="1:29" s="119" customFormat="1" ht="12" thickBot="1">
      <c r="A554" s="139" t="s">
        <v>110</v>
      </c>
      <c r="B554" s="140" t="s">
        <v>45</v>
      </c>
      <c r="C554" s="140" t="s">
        <v>46</v>
      </c>
      <c r="D554" s="140" t="s">
        <v>195</v>
      </c>
      <c r="E554" s="140"/>
      <c r="F554" s="140" t="s">
        <v>36</v>
      </c>
      <c r="G554" s="140"/>
      <c r="H554" s="140" t="s">
        <v>12</v>
      </c>
      <c r="I554" s="145"/>
      <c r="J554" s="199" t="s">
        <v>158</v>
      </c>
      <c r="K554" s="94" t="s">
        <v>159</v>
      </c>
      <c r="L554" s="95">
        <v>0.4</v>
      </c>
      <c r="M554" s="95">
        <v>0.95</v>
      </c>
      <c r="N554" s="95">
        <v>0.95</v>
      </c>
      <c r="O554" s="95">
        <v>1.1499999999999999</v>
      </c>
      <c r="P554" s="95">
        <v>0.85</v>
      </c>
      <c r="Q554" s="95">
        <v>0.6</v>
      </c>
      <c r="R554" s="100">
        <v>95519055</v>
      </c>
      <c r="S554" s="152" t="s">
        <v>180</v>
      </c>
      <c r="T554" s="100">
        <v>4</v>
      </c>
      <c r="U554" s="98">
        <v>288.55799999999999</v>
      </c>
      <c r="V554" s="98">
        <f>T554*(U554*(1+P554)*1.18)+L554*M554*$V$1*O554</f>
        <v>3428.6484559999999</v>
      </c>
      <c r="W554" s="81">
        <f>T554*(U554*(1+Q554)*1.18)+L554*N554*$W$1*O554</f>
        <v>2795.3600159999996</v>
      </c>
      <c r="Y554" s="124">
        <f t="shared" si="178"/>
        <v>908.95999999999992</v>
      </c>
      <c r="Z554" s="85">
        <f t="shared" si="179"/>
        <v>2519.6884559999999</v>
      </c>
      <c r="AB554" s="85">
        <f t="shared" si="180"/>
        <v>616.16999999999996</v>
      </c>
      <c r="AC554" s="85">
        <f t="shared" si="181"/>
        <v>2179.1900159999996</v>
      </c>
    </row>
    <row r="555" spans="1:29" s="119" customFormat="1" ht="12" thickBot="1">
      <c r="A555" s="139" t="s">
        <v>110</v>
      </c>
      <c r="B555" s="140" t="s">
        <v>45</v>
      </c>
      <c r="C555" s="140" t="s">
        <v>46</v>
      </c>
      <c r="D555" s="140" t="s">
        <v>195</v>
      </c>
      <c r="E555" s="140"/>
      <c r="F555" s="140" t="s">
        <v>36</v>
      </c>
      <c r="G555" s="140"/>
      <c r="H555" s="140" t="s">
        <v>12</v>
      </c>
      <c r="I555" s="145"/>
      <c r="J555" s="195" t="s">
        <v>93</v>
      </c>
      <c r="K555" s="94" t="s">
        <v>24</v>
      </c>
      <c r="L555" s="95">
        <v>0.3</v>
      </c>
      <c r="M555" s="95">
        <v>0.95</v>
      </c>
      <c r="N555" s="95">
        <v>0.95</v>
      </c>
      <c r="O555" s="95">
        <v>1.1499999999999999</v>
      </c>
      <c r="P555" s="95">
        <v>0.85</v>
      </c>
      <c r="Q555" s="95">
        <v>0.6</v>
      </c>
      <c r="R555" s="100">
        <v>25182496</v>
      </c>
      <c r="S555" s="100">
        <v>19347521</v>
      </c>
      <c r="T555" s="100">
        <v>1</v>
      </c>
      <c r="U555" s="98">
        <v>1413.72</v>
      </c>
      <c r="V555" s="98">
        <f>T555*(U555*(1+P555)*1.18)+L555*M555*$V$1*O555</f>
        <v>3767.8707599999998</v>
      </c>
      <c r="W555" s="81">
        <f>T555*(U555*(1+Q555)*1.18)+L555*N555*$W$1*O555</f>
        <v>3131.2308600000001</v>
      </c>
      <c r="Y555" s="124">
        <f t="shared" si="178"/>
        <v>681.7199999999998</v>
      </c>
      <c r="Z555" s="85">
        <f t="shared" si="179"/>
        <v>3086.15076</v>
      </c>
      <c r="AB555" s="85">
        <f t="shared" si="180"/>
        <v>462.12749999999988</v>
      </c>
      <c r="AC555" s="85">
        <f t="shared" si="181"/>
        <v>2669.1033600000001</v>
      </c>
    </row>
    <row r="556" spans="1:29" s="119" customFormat="1" ht="12" thickBot="1">
      <c r="A556" s="139" t="s">
        <v>110</v>
      </c>
      <c r="B556" s="140" t="s">
        <v>45</v>
      </c>
      <c r="C556" s="140" t="s">
        <v>46</v>
      </c>
      <c r="D556" s="140" t="s">
        <v>195</v>
      </c>
      <c r="E556" s="140"/>
      <c r="F556" s="140" t="s">
        <v>36</v>
      </c>
      <c r="G556" s="140"/>
      <c r="H556" s="140" t="s">
        <v>12</v>
      </c>
      <c r="I556" s="145"/>
      <c r="J556" s="195" t="s">
        <v>94</v>
      </c>
      <c r="K556" s="94" t="s">
        <v>25</v>
      </c>
      <c r="L556" s="95">
        <v>1</v>
      </c>
      <c r="M556" s="95">
        <v>0.47499999999999998</v>
      </c>
      <c r="N556" s="95">
        <v>0.52249999999999996</v>
      </c>
      <c r="O556" s="95">
        <v>1.1499999999999999</v>
      </c>
      <c r="P556" s="95">
        <v>0.85</v>
      </c>
      <c r="Q556" s="95">
        <v>0.6</v>
      </c>
      <c r="R556" s="100">
        <v>20789468</v>
      </c>
      <c r="S556" s="100">
        <v>19347583</v>
      </c>
      <c r="T556" s="100">
        <v>1</v>
      </c>
      <c r="U556" s="98">
        <v>1682.6736000000001</v>
      </c>
      <c r="V556" s="98">
        <f>T556*(U556*(1+P556)*1.18)+L556*M556*$V$1*O556</f>
        <v>4809.4764687999996</v>
      </c>
      <c r="W556" s="81">
        <f>T556*(U556*(1+Q556)*1.18)+L556*N556*$W$1*O556</f>
        <v>4024.1215068000001</v>
      </c>
      <c r="Y556" s="124">
        <f t="shared" si="178"/>
        <v>1136.1999999999998</v>
      </c>
      <c r="Z556" s="85">
        <f t="shared" si="179"/>
        <v>3673.2764687999997</v>
      </c>
      <c r="AB556" s="85">
        <f t="shared" si="180"/>
        <v>847.23374999999987</v>
      </c>
      <c r="AC556" s="85">
        <f t="shared" si="181"/>
        <v>3176.8877568000003</v>
      </c>
    </row>
    <row r="557" spans="1:29" s="119" customFormat="1">
      <c r="A557" s="139" t="s">
        <v>110</v>
      </c>
      <c r="B557" s="140" t="s">
        <v>45</v>
      </c>
      <c r="C557" s="140" t="s">
        <v>46</v>
      </c>
      <c r="D557" s="140" t="s">
        <v>195</v>
      </c>
      <c r="E557" s="140"/>
      <c r="F557" s="140" t="s">
        <v>36</v>
      </c>
      <c r="G557" s="140"/>
      <c r="H557" s="140" t="s">
        <v>12</v>
      </c>
      <c r="I557" s="145"/>
      <c r="J557" s="192" t="s">
        <v>95</v>
      </c>
      <c r="K557" s="77" t="s">
        <v>25</v>
      </c>
      <c r="L557" s="78">
        <v>1.3</v>
      </c>
      <c r="M557" s="78">
        <v>0.85499999999999998</v>
      </c>
      <c r="N557" s="78">
        <v>0.71249999999999991</v>
      </c>
      <c r="O557" s="78">
        <v>1.1499999999999999</v>
      </c>
      <c r="P557" s="78">
        <v>0.85</v>
      </c>
      <c r="Q557" s="78">
        <v>0.6</v>
      </c>
      <c r="R557" s="79">
        <v>20789468</v>
      </c>
      <c r="S557" s="79">
        <v>19347583</v>
      </c>
      <c r="T557" s="79">
        <v>1</v>
      </c>
      <c r="U557" s="80">
        <v>1682.6736000000001</v>
      </c>
      <c r="V557" s="80">
        <f>T557*(U557*(1+P557)*1.18)+T558*(U558*(1+P558)*1.18)+L557*M557*$V$1*O557</f>
        <v>13192.012196400001</v>
      </c>
      <c r="W557" s="102">
        <f>T557*(U557*(1+Q557)*1.18)+T558*(U558*(1+Q558)*1.18)+L557*N557*$W$1*O557</f>
        <v>10611.799085400002</v>
      </c>
      <c r="Y557" s="124">
        <f t="shared" si="178"/>
        <v>2658.7079999999996</v>
      </c>
      <c r="Z557" s="85">
        <f t="shared" si="179"/>
        <v>10533.3041964</v>
      </c>
      <c r="AB557" s="85">
        <f t="shared" si="180"/>
        <v>1501.9143749999996</v>
      </c>
      <c r="AC557" s="85">
        <f t="shared" si="181"/>
        <v>9109.8847104000015</v>
      </c>
    </row>
    <row r="558" spans="1:29" s="119" customFormat="1">
      <c r="A558" s="139" t="s">
        <v>110</v>
      </c>
      <c r="B558" s="140" t="s">
        <v>45</v>
      </c>
      <c r="C558" s="140" t="s">
        <v>46</v>
      </c>
      <c r="D558" s="140" t="s">
        <v>195</v>
      </c>
      <c r="E558" s="140"/>
      <c r="F558" s="140" t="s">
        <v>36</v>
      </c>
      <c r="G558" s="140"/>
      <c r="H558" s="140" t="s">
        <v>12</v>
      </c>
      <c r="I558" s="145"/>
      <c r="J558" s="193" t="s">
        <v>95</v>
      </c>
      <c r="K558" s="3" t="s">
        <v>26</v>
      </c>
      <c r="L558" s="84"/>
      <c r="M558" s="84"/>
      <c r="N558" s="84"/>
      <c r="O558" s="84"/>
      <c r="P558" s="84">
        <v>0.85</v>
      </c>
      <c r="Q558" s="84">
        <v>0.6</v>
      </c>
      <c r="R558" s="82">
        <v>20955857</v>
      </c>
      <c r="S558" s="82">
        <v>19347607</v>
      </c>
      <c r="T558" s="82">
        <v>2</v>
      </c>
      <c r="U558" s="85">
        <v>1571.2386000000001</v>
      </c>
      <c r="V558" s="85"/>
      <c r="W558" s="86"/>
      <c r="Y558" s="85"/>
      <c r="Z558" s="85"/>
      <c r="AB558" s="85"/>
      <c r="AC558" s="85"/>
    </row>
    <row r="559" spans="1:29" s="119" customFormat="1" ht="12" thickBot="1">
      <c r="A559" s="139" t="s">
        <v>110</v>
      </c>
      <c r="B559" s="140" t="s">
        <v>45</v>
      </c>
      <c r="C559" s="140" t="s">
        <v>46</v>
      </c>
      <c r="D559" s="140" t="s">
        <v>195</v>
      </c>
      <c r="E559" s="140"/>
      <c r="F559" s="140" t="s">
        <v>36</v>
      </c>
      <c r="G559" s="140"/>
      <c r="H559" s="140" t="s">
        <v>12</v>
      </c>
      <c r="I559" s="145"/>
      <c r="J559" s="194" t="s">
        <v>95</v>
      </c>
      <c r="K559" s="88" t="s">
        <v>27</v>
      </c>
      <c r="L559" s="89"/>
      <c r="M559" s="89"/>
      <c r="N559" s="89"/>
      <c r="O559" s="89"/>
      <c r="P559" s="89">
        <v>0.85</v>
      </c>
      <c r="Q559" s="89">
        <v>0.6</v>
      </c>
      <c r="R559" s="90"/>
      <c r="S559" s="90"/>
      <c r="T559" s="90"/>
      <c r="U559" s="91"/>
      <c r="V559" s="91"/>
      <c r="W559" s="92"/>
      <c r="Y559" s="85"/>
      <c r="Z559" s="85"/>
      <c r="AB559" s="85"/>
      <c r="AC559" s="85"/>
    </row>
    <row r="560" spans="1:29" s="119" customFormat="1" ht="12" thickBot="1">
      <c r="A560" s="139" t="s">
        <v>110</v>
      </c>
      <c r="B560" s="140" t="s">
        <v>45</v>
      </c>
      <c r="C560" s="140" t="s">
        <v>46</v>
      </c>
      <c r="D560" s="140" t="s">
        <v>195</v>
      </c>
      <c r="E560" s="140"/>
      <c r="F560" s="140" t="s">
        <v>36</v>
      </c>
      <c r="G560" s="140"/>
      <c r="H560" s="140" t="s">
        <v>12</v>
      </c>
      <c r="I560" s="145"/>
      <c r="J560" s="195" t="s">
        <v>96</v>
      </c>
      <c r="K560" s="94" t="s">
        <v>28</v>
      </c>
      <c r="L560" s="95">
        <v>0.89999999999999991</v>
      </c>
      <c r="M560" s="95">
        <v>0.57950000000000002</v>
      </c>
      <c r="N560" s="95">
        <v>0.61749999999999994</v>
      </c>
      <c r="O560" s="95">
        <v>1.1499999999999999</v>
      </c>
      <c r="P560" s="95">
        <v>0.85</v>
      </c>
      <c r="Q560" s="95">
        <v>0.6</v>
      </c>
      <c r="R560" s="100">
        <v>96626076</v>
      </c>
      <c r="S560" s="152" t="s">
        <v>180</v>
      </c>
      <c r="T560" s="100">
        <v>1</v>
      </c>
      <c r="U560" s="98">
        <v>2992.5984000000003</v>
      </c>
      <c r="V560" s="98">
        <f>T560*(U560*(1+P560)*1.18)+L560*M560*$V$1*O560</f>
        <v>7780.3899072000004</v>
      </c>
      <c r="W560" s="81">
        <f>T560*(U560*(1+Q560)*1.18)+L560*N560*$W$1*O560</f>
        <v>6551.1744042000009</v>
      </c>
      <c r="Y560" s="124">
        <f t="shared" ref="Y560:Y561" si="182">L560*M560*O560*$V$1</f>
        <v>1247.5475999999999</v>
      </c>
      <c r="Z560" s="85">
        <f t="shared" ref="Z560:Z561" si="183">V560-Y560</f>
        <v>6532.8423072000005</v>
      </c>
      <c r="AB560" s="85">
        <f t="shared" ref="AB560:AB561" si="184">L560*N560*O560*$W$1</f>
        <v>901.1486249999997</v>
      </c>
      <c r="AC560" s="85">
        <f t="shared" ref="AC560:AC561" si="185">W560-AB560</f>
        <v>5650.0257792000011</v>
      </c>
    </row>
    <row r="561" spans="1:29" s="119" customFormat="1">
      <c r="A561" s="139" t="s">
        <v>110</v>
      </c>
      <c r="B561" s="140" t="s">
        <v>45</v>
      </c>
      <c r="C561" s="140" t="s">
        <v>46</v>
      </c>
      <c r="D561" s="140" t="s">
        <v>195</v>
      </c>
      <c r="E561" s="140"/>
      <c r="F561" s="140" t="s">
        <v>36</v>
      </c>
      <c r="G561" s="140"/>
      <c r="H561" s="140" t="s">
        <v>12</v>
      </c>
      <c r="I561" s="145"/>
      <c r="J561" s="192" t="s">
        <v>97</v>
      </c>
      <c r="K561" s="77" t="s">
        <v>28</v>
      </c>
      <c r="L561" s="78">
        <v>1.2</v>
      </c>
      <c r="M561" s="78">
        <v>0.8929999999999999</v>
      </c>
      <c r="N561" s="78">
        <v>0.76</v>
      </c>
      <c r="O561" s="78">
        <v>1.1499999999999999</v>
      </c>
      <c r="P561" s="78">
        <v>0.85</v>
      </c>
      <c r="Q561" s="78">
        <v>0.6</v>
      </c>
      <c r="R561" s="79">
        <v>96626076</v>
      </c>
      <c r="S561" s="153" t="s">
        <v>180</v>
      </c>
      <c r="T561" s="79">
        <v>1</v>
      </c>
      <c r="U561" s="80">
        <v>2992.5984000000003</v>
      </c>
      <c r="V561" s="80">
        <f>T561*(U561*(1+P561)*1.18)+T562*(U562*(1+P562)*1.18)+L561*M561*$V$1*O561</f>
        <v>15581.4794232</v>
      </c>
      <c r="W561" s="102">
        <f>T561*(U561*(1+Q561)*1.18)+T562*(U562*(1+Q562)*1.18)+L561*N561*$W$1*O561</f>
        <v>12737.8023552</v>
      </c>
      <c r="Y561" s="124">
        <f t="shared" si="182"/>
        <v>2563.2671999999993</v>
      </c>
      <c r="Z561" s="85">
        <f t="shared" si="183"/>
        <v>13018.2122232</v>
      </c>
      <c r="AB561" s="85">
        <f t="shared" si="184"/>
        <v>1478.8079999999995</v>
      </c>
      <c r="AC561" s="85">
        <f t="shared" si="185"/>
        <v>11258.9943552</v>
      </c>
    </row>
    <row r="562" spans="1:29" s="119" customFormat="1">
      <c r="A562" s="139" t="s">
        <v>110</v>
      </c>
      <c r="B562" s="140" t="s">
        <v>45</v>
      </c>
      <c r="C562" s="140" t="s">
        <v>46</v>
      </c>
      <c r="D562" s="140" t="s">
        <v>195</v>
      </c>
      <c r="E562" s="140"/>
      <c r="F562" s="140" t="s">
        <v>36</v>
      </c>
      <c r="G562" s="140"/>
      <c r="H562" s="140" t="s">
        <v>12</v>
      </c>
      <c r="I562" s="145"/>
      <c r="J562" s="193" t="s">
        <v>97</v>
      </c>
      <c r="K562" s="3" t="s">
        <v>29</v>
      </c>
      <c r="L562" s="84"/>
      <c r="M562" s="84"/>
      <c r="N562" s="84"/>
      <c r="O562" s="84"/>
      <c r="P562" s="84">
        <v>0.85</v>
      </c>
      <c r="Q562" s="84">
        <v>0.6</v>
      </c>
      <c r="R562" s="82">
        <v>20968395</v>
      </c>
      <c r="S562" s="82">
        <v>19347608</v>
      </c>
      <c r="T562" s="82">
        <v>2</v>
      </c>
      <c r="U562" s="85">
        <v>1485.4259999999999</v>
      </c>
      <c r="V562" s="85"/>
      <c r="W562" s="86"/>
      <c r="Y562" s="85"/>
      <c r="Z562" s="85"/>
      <c r="AB562" s="85"/>
      <c r="AC562" s="85"/>
    </row>
    <row r="563" spans="1:29" s="119" customFormat="1" ht="12" thickBot="1">
      <c r="A563" s="139" t="s">
        <v>110</v>
      </c>
      <c r="B563" s="140" t="s">
        <v>45</v>
      </c>
      <c r="C563" s="140" t="s">
        <v>46</v>
      </c>
      <c r="D563" s="140" t="s">
        <v>195</v>
      </c>
      <c r="E563" s="140"/>
      <c r="F563" s="140" t="s">
        <v>36</v>
      </c>
      <c r="G563" s="140"/>
      <c r="H563" s="140" t="s">
        <v>12</v>
      </c>
      <c r="I563" s="145"/>
      <c r="J563" s="194" t="s">
        <v>97</v>
      </c>
      <c r="K563" s="88" t="s">
        <v>31</v>
      </c>
      <c r="L563" s="89"/>
      <c r="M563" s="89"/>
      <c r="N563" s="89"/>
      <c r="O563" s="89"/>
      <c r="P563" s="89">
        <v>0.85</v>
      </c>
      <c r="Q563" s="89">
        <v>0.6</v>
      </c>
      <c r="R563" s="90"/>
      <c r="S563" s="90"/>
      <c r="T563" s="90"/>
      <c r="U563" s="91"/>
      <c r="V563" s="91"/>
      <c r="W563" s="92"/>
      <c r="Y563" s="85"/>
      <c r="Z563" s="85"/>
      <c r="AB563" s="85"/>
      <c r="AC563" s="85"/>
    </row>
    <row r="564" spans="1:29" s="119" customFormat="1">
      <c r="A564" s="139" t="s">
        <v>110</v>
      </c>
      <c r="B564" s="140" t="s">
        <v>45</v>
      </c>
      <c r="C564" s="140" t="s">
        <v>46</v>
      </c>
      <c r="D564" s="140" t="s">
        <v>195</v>
      </c>
      <c r="E564" s="140"/>
      <c r="F564" s="140" t="s">
        <v>36</v>
      </c>
      <c r="G564" s="140"/>
      <c r="H564" s="140" t="s">
        <v>12</v>
      </c>
      <c r="I564" s="145"/>
      <c r="J564" s="192" t="s">
        <v>98</v>
      </c>
      <c r="K564" s="77" t="s">
        <v>160</v>
      </c>
      <c r="L564" s="78">
        <v>1</v>
      </c>
      <c r="M564" s="78">
        <v>1.2825</v>
      </c>
      <c r="N564" s="78">
        <v>1.0449999999999999</v>
      </c>
      <c r="O564" s="78">
        <v>1.1499999999999999</v>
      </c>
      <c r="P564" s="78">
        <v>0.85</v>
      </c>
      <c r="Q564" s="78">
        <v>0.6</v>
      </c>
      <c r="R564" s="79">
        <v>95948812</v>
      </c>
      <c r="S564" s="153" t="s">
        <v>180</v>
      </c>
      <c r="T564" s="79">
        <v>1</v>
      </c>
      <c r="U564" s="80">
        <v>4270.0770000000002</v>
      </c>
      <c r="V564" s="80">
        <f>T564*(U564*(1+P564)*1.18)+L564*M564*$V$1*O564</f>
        <v>12389.318091000001</v>
      </c>
      <c r="W564" s="102">
        <f>T564*(U564*(1+Q564)*1.18)+L564*N564*$W$1*O564</f>
        <v>9756.3728760000013</v>
      </c>
      <c r="Y564" s="124">
        <f>L564*M564*O564*$V$1</f>
        <v>3067.74</v>
      </c>
      <c r="Z564" s="85">
        <f>V564-Y564</f>
        <v>9321.5780910000012</v>
      </c>
      <c r="AB564" s="85">
        <f>L564*N564*O564*$W$1</f>
        <v>1694.4674999999997</v>
      </c>
      <c r="AC564" s="85">
        <f>W564-AB564</f>
        <v>8061.9053760000015</v>
      </c>
    </row>
    <row r="565" spans="1:29" s="119" customFormat="1" ht="12" thickBot="1">
      <c r="A565" s="139" t="s">
        <v>110</v>
      </c>
      <c r="B565" s="140" t="s">
        <v>45</v>
      </c>
      <c r="C565" s="140" t="s">
        <v>46</v>
      </c>
      <c r="D565" s="140" t="s">
        <v>195</v>
      </c>
      <c r="E565" s="140"/>
      <c r="F565" s="140" t="s">
        <v>36</v>
      </c>
      <c r="G565" s="140"/>
      <c r="H565" s="140" t="s">
        <v>12</v>
      </c>
      <c r="I565" s="145"/>
      <c r="J565" s="194" t="s">
        <v>98</v>
      </c>
      <c r="K565" s="88" t="s">
        <v>161</v>
      </c>
      <c r="L565" s="89"/>
      <c r="M565" s="89"/>
      <c r="N565" s="89"/>
      <c r="O565" s="89"/>
      <c r="P565" s="89">
        <v>0.85</v>
      </c>
      <c r="Q565" s="89">
        <v>0.6</v>
      </c>
      <c r="R565" s="90">
        <v>95948811</v>
      </c>
      <c r="S565" s="154" t="s">
        <v>180</v>
      </c>
      <c r="T565" s="90">
        <v>1</v>
      </c>
      <c r="U565" s="91">
        <v>4650.6390000000001</v>
      </c>
      <c r="V565" s="91"/>
      <c r="W565" s="92"/>
      <c r="Y565" s="85"/>
      <c r="Z565" s="85"/>
      <c r="AB565" s="85"/>
      <c r="AC565" s="85"/>
    </row>
    <row r="566" spans="1:29" s="119" customFormat="1">
      <c r="A566" s="139" t="s">
        <v>110</v>
      </c>
      <c r="B566" s="140" t="s">
        <v>45</v>
      </c>
      <c r="C566" s="140" t="s">
        <v>46</v>
      </c>
      <c r="D566" s="140" t="s">
        <v>195</v>
      </c>
      <c r="E566" s="140"/>
      <c r="F566" s="140" t="s">
        <v>36</v>
      </c>
      <c r="G566" s="140"/>
      <c r="H566" s="140" t="s">
        <v>12</v>
      </c>
      <c r="I566" s="145"/>
      <c r="J566" s="192" t="s">
        <v>99</v>
      </c>
      <c r="K566" s="77" t="s">
        <v>165</v>
      </c>
      <c r="L566" s="78">
        <v>0.60000000000000009</v>
      </c>
      <c r="M566" s="78">
        <v>0.95</v>
      </c>
      <c r="N566" s="78">
        <v>0.95</v>
      </c>
      <c r="O566" s="78">
        <v>1.1499999999999999</v>
      </c>
      <c r="P566" s="78">
        <v>0.85</v>
      </c>
      <c r="Q566" s="78">
        <v>0.6</v>
      </c>
      <c r="R566" s="79">
        <v>25995943</v>
      </c>
      <c r="S566" s="153" t="s">
        <v>180</v>
      </c>
      <c r="T566" s="79">
        <v>1</v>
      </c>
      <c r="U566" s="80">
        <v>27117.546600000001</v>
      </c>
      <c r="V566" s="80">
        <f>T566*(U566*(1+P566)*1.18)+L566*M566*$V$1*O566</f>
        <v>60561.044227800012</v>
      </c>
      <c r="W566" s="102">
        <f>T566*(U566*(1+Q566)*1.18)+L566*N566*$W$1*O566</f>
        <v>52122.182980800004</v>
      </c>
      <c r="Y566" s="124">
        <f>L566*M566*O566*$V$1</f>
        <v>1363.44</v>
      </c>
      <c r="Z566" s="85">
        <f>V566-Y566</f>
        <v>59197.60422780001</v>
      </c>
      <c r="AB566" s="85">
        <f>L566*N566*O566*$W$1</f>
        <v>924.255</v>
      </c>
      <c r="AC566" s="85">
        <f>W566-AB566</f>
        <v>51197.927980800006</v>
      </c>
    </row>
    <row r="567" spans="1:29" s="119" customFormat="1" ht="12" thickBot="1">
      <c r="A567" s="139" t="s">
        <v>110</v>
      </c>
      <c r="B567" s="140" t="s">
        <v>45</v>
      </c>
      <c r="C567" s="140" t="s">
        <v>46</v>
      </c>
      <c r="D567" s="140" t="s">
        <v>195</v>
      </c>
      <c r="E567" s="140"/>
      <c r="F567" s="140" t="s">
        <v>36</v>
      </c>
      <c r="G567" s="140"/>
      <c r="H567" s="140" t="s">
        <v>12</v>
      </c>
      <c r="I567" s="145"/>
      <c r="J567" s="194" t="s">
        <v>99</v>
      </c>
      <c r="K567" s="88" t="s">
        <v>166</v>
      </c>
      <c r="L567" s="89"/>
      <c r="M567" s="89"/>
      <c r="N567" s="89"/>
      <c r="O567" s="89"/>
      <c r="P567" s="89">
        <v>0.85</v>
      </c>
      <c r="Q567" s="89">
        <v>0.6</v>
      </c>
      <c r="R567" s="90">
        <v>25995943</v>
      </c>
      <c r="S567" s="154" t="s">
        <v>180</v>
      </c>
      <c r="T567" s="90">
        <v>1</v>
      </c>
      <c r="U567" s="91">
        <v>27117.546600000001</v>
      </c>
      <c r="V567" s="91"/>
      <c r="W567" s="92"/>
      <c r="Y567" s="85"/>
      <c r="Z567" s="85"/>
      <c r="AB567" s="85"/>
      <c r="AC567" s="85"/>
    </row>
    <row r="568" spans="1:29" s="119" customFormat="1">
      <c r="A568" s="139" t="s">
        <v>110</v>
      </c>
      <c r="B568" s="140" t="s">
        <v>45</v>
      </c>
      <c r="C568" s="140" t="s">
        <v>46</v>
      </c>
      <c r="D568" s="140" t="s">
        <v>195</v>
      </c>
      <c r="E568" s="140"/>
      <c r="F568" s="140" t="s">
        <v>36</v>
      </c>
      <c r="G568" s="140"/>
      <c r="H568" s="140" t="s">
        <v>12</v>
      </c>
      <c r="I568" s="145"/>
      <c r="J568" s="192" t="s">
        <v>92</v>
      </c>
      <c r="K568" s="77" t="s">
        <v>167</v>
      </c>
      <c r="L568" s="78">
        <v>2</v>
      </c>
      <c r="M568" s="78">
        <v>1.4249999999999998</v>
      </c>
      <c r="N568" s="78">
        <v>1.8049999999999999</v>
      </c>
      <c r="O568" s="78">
        <v>1.1499999999999999</v>
      </c>
      <c r="P568" s="78">
        <v>0.85</v>
      </c>
      <c r="Q568" s="78">
        <v>0.6</v>
      </c>
      <c r="R568" s="79" t="s">
        <v>180</v>
      </c>
      <c r="S568" s="153" t="s">
        <v>180</v>
      </c>
      <c r="T568" s="79"/>
      <c r="U568" s="105"/>
      <c r="V568" s="105"/>
      <c r="W568" s="102"/>
      <c r="Y568" s="85"/>
      <c r="Z568" s="85"/>
      <c r="AB568" s="85"/>
      <c r="AC568" s="85"/>
    </row>
    <row r="569" spans="1:29" s="119" customFormat="1">
      <c r="A569" s="139" t="s">
        <v>110</v>
      </c>
      <c r="B569" s="140" t="s">
        <v>45</v>
      </c>
      <c r="C569" s="140" t="s">
        <v>46</v>
      </c>
      <c r="D569" s="140" t="s">
        <v>195</v>
      </c>
      <c r="E569" s="140"/>
      <c r="F569" s="140" t="s">
        <v>36</v>
      </c>
      <c r="G569" s="140"/>
      <c r="H569" s="140" t="s">
        <v>12</v>
      </c>
      <c r="I569" s="145"/>
      <c r="J569" s="193" t="s">
        <v>92</v>
      </c>
      <c r="K569" s="3" t="s">
        <v>179</v>
      </c>
      <c r="L569" s="84"/>
      <c r="M569" s="84"/>
      <c r="N569" s="84"/>
      <c r="O569" s="84"/>
      <c r="P569" s="84"/>
      <c r="Q569" s="84"/>
      <c r="R569" s="82">
        <v>90528603</v>
      </c>
      <c r="S569" s="150" t="s">
        <v>180</v>
      </c>
      <c r="T569" s="82">
        <v>1</v>
      </c>
      <c r="U569" s="124">
        <v>2455.0788000000002</v>
      </c>
      <c r="V569" s="124"/>
      <c r="W569" s="127"/>
      <c r="Y569" s="85"/>
      <c r="Z569" s="85"/>
      <c r="AB569" s="85"/>
      <c r="AC569" s="85"/>
    </row>
    <row r="570" spans="1:29" s="119" customFormat="1">
      <c r="A570" s="139" t="s">
        <v>110</v>
      </c>
      <c r="B570" s="140" t="s">
        <v>45</v>
      </c>
      <c r="C570" s="140" t="s">
        <v>46</v>
      </c>
      <c r="D570" s="140" t="s">
        <v>195</v>
      </c>
      <c r="E570" s="140"/>
      <c r="F570" s="140" t="s">
        <v>36</v>
      </c>
      <c r="G570" s="140"/>
      <c r="H570" s="140" t="s">
        <v>12</v>
      </c>
      <c r="I570" s="145"/>
      <c r="J570" s="193" t="s">
        <v>92</v>
      </c>
      <c r="K570" s="3" t="s">
        <v>192</v>
      </c>
      <c r="L570" s="84"/>
      <c r="M570" s="84"/>
      <c r="N570" s="84"/>
      <c r="O570" s="84"/>
      <c r="P570" s="84"/>
      <c r="Q570" s="84"/>
      <c r="R570" s="82">
        <v>9128738</v>
      </c>
      <c r="S570" s="150" t="s">
        <v>180</v>
      </c>
      <c r="T570" s="82">
        <v>1</v>
      </c>
      <c r="U570" s="85">
        <v>813.49079999999992</v>
      </c>
      <c r="V570" s="124"/>
      <c r="W570" s="127"/>
      <c r="Y570" s="85"/>
      <c r="Z570" s="85"/>
      <c r="AB570" s="85"/>
      <c r="AC570" s="85"/>
    </row>
    <row r="571" spans="1:29" s="119" customFormat="1">
      <c r="A571" s="139" t="s">
        <v>110</v>
      </c>
      <c r="B571" s="140" t="s">
        <v>45</v>
      </c>
      <c r="C571" s="140" t="s">
        <v>46</v>
      </c>
      <c r="D571" s="140" t="s">
        <v>195</v>
      </c>
      <c r="E571" s="140"/>
      <c r="F571" s="140" t="s">
        <v>36</v>
      </c>
      <c r="G571" s="140"/>
      <c r="H571" s="140" t="s">
        <v>12</v>
      </c>
      <c r="I571" s="145"/>
      <c r="J571" s="193" t="s">
        <v>92</v>
      </c>
      <c r="K571" s="3" t="s">
        <v>191</v>
      </c>
      <c r="L571" s="84"/>
      <c r="M571" s="84"/>
      <c r="N571" s="84"/>
      <c r="O571" s="84"/>
      <c r="P571" s="84"/>
      <c r="Q571" s="84"/>
      <c r="R571" s="82">
        <v>9128738</v>
      </c>
      <c r="S571" s="150" t="s">
        <v>180</v>
      </c>
      <c r="T571" s="82">
        <v>1</v>
      </c>
      <c r="U571" s="85">
        <v>813.49079999999992</v>
      </c>
      <c r="V571" s="124"/>
      <c r="W571" s="127"/>
      <c r="Y571" s="85"/>
      <c r="Z571" s="85"/>
      <c r="AB571" s="85"/>
      <c r="AC571" s="85"/>
    </row>
    <row r="572" spans="1:29" s="119" customFormat="1">
      <c r="A572" s="139" t="s">
        <v>110</v>
      </c>
      <c r="B572" s="140" t="s">
        <v>45</v>
      </c>
      <c r="C572" s="140" t="s">
        <v>46</v>
      </c>
      <c r="D572" s="140" t="s">
        <v>195</v>
      </c>
      <c r="E572" s="140"/>
      <c r="F572" s="140" t="s">
        <v>36</v>
      </c>
      <c r="G572" s="140"/>
      <c r="H572" s="140" t="s">
        <v>12</v>
      </c>
      <c r="I572" s="145"/>
      <c r="J572" s="193" t="s">
        <v>92</v>
      </c>
      <c r="K572" s="3" t="s">
        <v>181</v>
      </c>
      <c r="L572" s="84"/>
      <c r="M572" s="84"/>
      <c r="N572" s="84"/>
      <c r="O572" s="84"/>
      <c r="P572" s="84"/>
      <c r="Q572" s="84"/>
      <c r="R572" s="82">
        <v>92065902</v>
      </c>
      <c r="S572" s="150" t="s">
        <v>180</v>
      </c>
      <c r="T572" s="82">
        <v>1</v>
      </c>
      <c r="U572" s="85">
        <v>6186.0245999999997</v>
      </c>
      <c r="V572" s="124"/>
      <c r="W572" s="127"/>
      <c r="Y572" s="85"/>
      <c r="Z572" s="85"/>
      <c r="AB572" s="85"/>
      <c r="AC572" s="85"/>
    </row>
    <row r="573" spans="1:29" s="119" customFormat="1" ht="12" thickBot="1">
      <c r="A573" s="139" t="s">
        <v>110</v>
      </c>
      <c r="B573" s="140" t="s">
        <v>45</v>
      </c>
      <c r="C573" s="140" t="s">
        <v>46</v>
      </c>
      <c r="D573" s="140" t="s">
        <v>195</v>
      </c>
      <c r="E573" s="140"/>
      <c r="F573" s="140" t="s">
        <v>36</v>
      </c>
      <c r="G573" s="140"/>
      <c r="H573" s="140" t="s">
        <v>12</v>
      </c>
      <c r="I573" s="145"/>
      <c r="J573" s="194" t="s">
        <v>92</v>
      </c>
      <c r="K573" s="88" t="s">
        <v>196</v>
      </c>
      <c r="L573" s="89"/>
      <c r="M573" s="89"/>
      <c r="N573" s="89"/>
      <c r="O573" s="89"/>
      <c r="P573" s="89"/>
      <c r="Q573" s="89"/>
      <c r="R573" s="90">
        <v>24447883</v>
      </c>
      <c r="S573" s="154" t="s">
        <v>180</v>
      </c>
      <c r="T573" s="90">
        <v>1</v>
      </c>
      <c r="U573" s="91">
        <v>65.728799999999993</v>
      </c>
      <c r="V573" s="128"/>
      <c r="W573" s="129"/>
      <c r="Y573" s="85"/>
      <c r="Z573" s="85"/>
      <c r="AB573" s="85"/>
      <c r="AC573" s="85"/>
    </row>
    <row r="574" spans="1:29" s="119" customFormat="1">
      <c r="A574" s="209" t="s">
        <v>110</v>
      </c>
      <c r="B574" s="181" t="s">
        <v>51</v>
      </c>
      <c r="C574" s="181" t="s">
        <v>50</v>
      </c>
      <c r="D574" s="181" t="s">
        <v>198</v>
      </c>
      <c r="E574" s="181"/>
      <c r="F574" s="181" t="s">
        <v>197</v>
      </c>
      <c r="G574" s="181"/>
      <c r="H574" s="181" t="s">
        <v>12</v>
      </c>
      <c r="I574" s="210"/>
      <c r="J574" s="196" t="s">
        <v>89</v>
      </c>
      <c r="K574" s="133" t="s">
        <v>20</v>
      </c>
      <c r="L574" s="134">
        <v>0.4</v>
      </c>
      <c r="M574" s="134">
        <v>0.95</v>
      </c>
      <c r="N574" s="134">
        <v>0.85499999999999998</v>
      </c>
      <c r="O574" s="134">
        <v>1.1499999999999999</v>
      </c>
      <c r="P574" s="134">
        <v>0.88</v>
      </c>
      <c r="Q574" s="134">
        <f>P574</f>
        <v>0.88</v>
      </c>
      <c r="R574" s="135">
        <v>95599912</v>
      </c>
      <c r="S574" s="157" t="s">
        <v>19</v>
      </c>
      <c r="T574" s="135">
        <v>5.4</v>
      </c>
      <c r="U574" s="136">
        <v>275.43059999999997</v>
      </c>
      <c r="V574" s="136">
        <f>U574*(1+P574)*T574*1.18+((U575+U576)*(1+P575))*1.18+L574*M574*$V$1*O574</f>
        <v>5506.6964254159993</v>
      </c>
      <c r="W574" s="137">
        <f>U574*(1+Q574)*T574*1.18+((U575+U576)*(1+Q575))*1.18+L574*N574*$W$1*O574</f>
        <v>4976.8496804159995</v>
      </c>
      <c r="Y574" s="124">
        <f>L574*M574*O574*$V$1</f>
        <v>908.95999999999992</v>
      </c>
      <c r="Z574" s="85">
        <f>V574-Y574</f>
        <v>4597.7364254159993</v>
      </c>
      <c r="AB574" s="85">
        <f>L574*N574*O574*$W$1</f>
        <v>554.553</v>
      </c>
      <c r="AC574" s="85">
        <f>W574-AB574</f>
        <v>4422.2966804159996</v>
      </c>
    </row>
    <row r="575" spans="1:29" s="119" customFormat="1">
      <c r="A575" s="139" t="s">
        <v>110</v>
      </c>
      <c r="B575" s="140" t="s">
        <v>51</v>
      </c>
      <c r="C575" s="140" t="s">
        <v>50</v>
      </c>
      <c r="D575" s="140" t="s">
        <v>198</v>
      </c>
      <c r="E575" s="140"/>
      <c r="F575" s="140" t="s">
        <v>197</v>
      </c>
      <c r="G575" s="140"/>
      <c r="H575" s="140" t="s">
        <v>12</v>
      </c>
      <c r="I575" s="145"/>
      <c r="J575" s="197" t="s">
        <v>89</v>
      </c>
      <c r="K575" s="3" t="s">
        <v>21</v>
      </c>
      <c r="L575" s="84"/>
      <c r="M575" s="84"/>
      <c r="N575" s="84"/>
      <c r="O575" s="84"/>
      <c r="P575" s="84">
        <v>0.85</v>
      </c>
      <c r="Q575" s="84">
        <v>0.6</v>
      </c>
      <c r="R575" s="82">
        <v>93745801</v>
      </c>
      <c r="S575" s="82">
        <v>19371880</v>
      </c>
      <c r="T575" s="82">
        <v>1</v>
      </c>
      <c r="U575" s="85">
        <v>495.06720000000001</v>
      </c>
      <c r="V575" s="85"/>
      <c r="W575" s="86"/>
      <c r="Y575" s="85"/>
      <c r="Z575" s="85"/>
      <c r="AB575" s="85"/>
      <c r="AC575" s="85"/>
    </row>
    <row r="576" spans="1:29" s="119" customFormat="1" ht="12" thickBot="1">
      <c r="A576" s="139" t="s">
        <v>110</v>
      </c>
      <c r="B576" s="140" t="s">
        <v>51</v>
      </c>
      <c r="C576" s="140" t="s">
        <v>50</v>
      </c>
      <c r="D576" s="140" t="s">
        <v>198</v>
      </c>
      <c r="E576" s="140"/>
      <c r="F576" s="140" t="s">
        <v>197</v>
      </c>
      <c r="G576" s="140"/>
      <c r="H576" s="140" t="s">
        <v>12</v>
      </c>
      <c r="I576" s="145"/>
      <c r="J576" s="198" t="s">
        <v>89</v>
      </c>
      <c r="K576" s="88" t="s">
        <v>22</v>
      </c>
      <c r="L576" s="89"/>
      <c r="M576" s="89"/>
      <c r="N576" s="89"/>
      <c r="O576" s="89"/>
      <c r="P576" s="89">
        <v>0.85</v>
      </c>
      <c r="Q576" s="89">
        <v>0.6</v>
      </c>
      <c r="R576" s="90">
        <v>3536966</v>
      </c>
      <c r="S576" s="156" t="s">
        <v>19</v>
      </c>
      <c r="T576" s="90">
        <v>1</v>
      </c>
      <c r="U576" s="91">
        <v>99.643799999999999</v>
      </c>
      <c r="V576" s="91"/>
      <c r="W576" s="92"/>
      <c r="Y576" s="85"/>
      <c r="Z576" s="85"/>
      <c r="AB576" s="85"/>
      <c r="AC576" s="85"/>
    </row>
    <row r="577" spans="1:29" s="119" customFormat="1" ht="12" thickBot="1">
      <c r="A577" s="139" t="s">
        <v>110</v>
      </c>
      <c r="B577" s="140" t="s">
        <v>51</v>
      </c>
      <c r="C577" s="140" t="s">
        <v>50</v>
      </c>
      <c r="D577" s="140" t="s">
        <v>198</v>
      </c>
      <c r="E577" s="140"/>
      <c r="F577" s="140" t="s">
        <v>197</v>
      </c>
      <c r="G577" s="140"/>
      <c r="H577" s="140" t="s">
        <v>12</v>
      </c>
      <c r="I577" s="145"/>
      <c r="J577" s="195" t="s">
        <v>90</v>
      </c>
      <c r="K577" s="94" t="s">
        <v>23</v>
      </c>
      <c r="L577" s="95">
        <v>0.3</v>
      </c>
      <c r="M577" s="95">
        <v>0.85499999999999998</v>
      </c>
      <c r="N577" s="95">
        <v>0.66499999999999992</v>
      </c>
      <c r="O577" s="95">
        <v>1.1499999999999999</v>
      </c>
      <c r="P577" s="95">
        <v>0.85</v>
      </c>
      <c r="Q577" s="95">
        <v>0.6</v>
      </c>
      <c r="R577" s="96">
        <v>22745824</v>
      </c>
      <c r="S577" s="100">
        <v>19371882</v>
      </c>
      <c r="T577" s="97">
        <v>1</v>
      </c>
      <c r="U577" s="98">
        <v>488.08019999999999</v>
      </c>
      <c r="V577" s="98">
        <f>T577*(U577*(1+P577)*1.18)+L577*M577*$V$1*O577</f>
        <v>1679.0270765999999</v>
      </c>
      <c r="W577" s="81">
        <f>T577*(U577*(1+Q577)*1.18)+L577*N577*$W$1*O577</f>
        <v>1244.9846675999997</v>
      </c>
      <c r="Y577" s="124">
        <f t="shared" ref="Y577:Y579" si="186">L577*M577*O577*$V$1</f>
        <v>613.548</v>
      </c>
      <c r="Z577" s="85">
        <f t="shared" ref="Z577:Z579" si="187">V577-Y577</f>
        <v>1065.4790765999999</v>
      </c>
      <c r="AB577" s="85">
        <f t="shared" ref="AB577:AB579" si="188">L577*N577*O577*$W$1</f>
        <v>323.48924999999997</v>
      </c>
      <c r="AC577" s="85">
        <f t="shared" ref="AC577:AC579" si="189">W577-AB577</f>
        <v>921.49541759999977</v>
      </c>
    </row>
    <row r="578" spans="1:29" s="119" customFormat="1" ht="12" thickBot="1">
      <c r="A578" s="139" t="s">
        <v>110</v>
      </c>
      <c r="B578" s="140" t="s">
        <v>51</v>
      </c>
      <c r="C578" s="140" t="s">
        <v>50</v>
      </c>
      <c r="D578" s="140" t="s">
        <v>198</v>
      </c>
      <c r="E578" s="140"/>
      <c r="F578" s="140" t="s">
        <v>197</v>
      </c>
      <c r="G578" s="140"/>
      <c r="H578" s="140" t="s">
        <v>12</v>
      </c>
      <c r="I578" s="145"/>
      <c r="J578" s="199" t="s">
        <v>91</v>
      </c>
      <c r="K578" s="94" t="s">
        <v>157</v>
      </c>
      <c r="L578" s="95">
        <v>0.3</v>
      </c>
      <c r="M578" s="95">
        <v>0.95</v>
      </c>
      <c r="N578" s="95">
        <v>0.95</v>
      </c>
      <c r="O578" s="95">
        <v>1.1499999999999999</v>
      </c>
      <c r="P578" s="95">
        <v>0.85</v>
      </c>
      <c r="Q578" s="95">
        <v>0.6</v>
      </c>
      <c r="R578" s="100">
        <v>95599725</v>
      </c>
      <c r="S578" s="100">
        <v>19347481</v>
      </c>
      <c r="T578" s="100">
        <v>1</v>
      </c>
      <c r="U578" s="98">
        <v>357.76499999999999</v>
      </c>
      <c r="V578" s="98">
        <f>T578*(U578*(1+P578)*1.18)+L578*M578*$V$1*O578</f>
        <v>1462.7209949999999</v>
      </c>
      <c r="W578" s="81">
        <f>T578*(U578*(1+Q578)*1.18)+L578*N578*$W$1*O578</f>
        <v>1137.5878199999997</v>
      </c>
      <c r="Y578" s="124">
        <f t="shared" si="186"/>
        <v>681.7199999999998</v>
      </c>
      <c r="Z578" s="85">
        <f t="shared" si="187"/>
        <v>781.0009950000001</v>
      </c>
      <c r="AB578" s="85">
        <f t="shared" si="188"/>
        <v>462.12749999999988</v>
      </c>
      <c r="AC578" s="85">
        <f t="shared" si="189"/>
        <v>675.46031999999991</v>
      </c>
    </row>
    <row r="579" spans="1:29" s="119" customFormat="1" ht="12" thickBot="1">
      <c r="A579" s="139" t="s">
        <v>110</v>
      </c>
      <c r="B579" s="140" t="s">
        <v>51</v>
      </c>
      <c r="C579" s="140" t="s">
        <v>50</v>
      </c>
      <c r="D579" s="140" t="s">
        <v>198</v>
      </c>
      <c r="E579" s="140"/>
      <c r="F579" s="140" t="s">
        <v>197</v>
      </c>
      <c r="G579" s="140"/>
      <c r="H579" s="140" t="s">
        <v>12</v>
      </c>
      <c r="I579" s="145"/>
      <c r="J579" s="199" t="s">
        <v>158</v>
      </c>
      <c r="K579" s="94" t="s">
        <v>159</v>
      </c>
      <c r="L579" s="95">
        <v>0.4</v>
      </c>
      <c r="M579" s="95">
        <v>0.95</v>
      </c>
      <c r="N579" s="95">
        <v>0.95</v>
      </c>
      <c r="O579" s="95">
        <v>1.1499999999999999</v>
      </c>
      <c r="P579" s="95">
        <v>0.85</v>
      </c>
      <c r="Q579" s="95">
        <v>0.6</v>
      </c>
      <c r="R579" s="100">
        <v>25181860</v>
      </c>
      <c r="S579" s="152" t="s">
        <v>180</v>
      </c>
      <c r="T579" s="100">
        <v>4</v>
      </c>
      <c r="U579" s="98">
        <v>1382.559</v>
      </c>
      <c r="V579" s="98">
        <f>T579*(U579*(1+P579)*1.18)+L579*M579*$V$1*O579</f>
        <v>12981.465188</v>
      </c>
      <c r="W579" s="81">
        <f>T579*(U579*(1+Q579)*1.18)+L579*N579*$W$1*O579</f>
        <v>11057.255567999999</v>
      </c>
      <c r="Y579" s="124">
        <f t="shared" si="186"/>
        <v>908.95999999999992</v>
      </c>
      <c r="Z579" s="85">
        <f t="shared" si="187"/>
        <v>12072.505188000001</v>
      </c>
      <c r="AB579" s="85">
        <f t="shared" si="188"/>
        <v>616.16999999999996</v>
      </c>
      <c r="AC579" s="85">
        <f t="shared" si="189"/>
        <v>10441.085567999999</v>
      </c>
    </row>
    <row r="580" spans="1:29" s="119" customFormat="1" ht="12" thickBot="1">
      <c r="A580" s="139" t="s">
        <v>110</v>
      </c>
      <c r="B580" s="140" t="s">
        <v>51</v>
      </c>
      <c r="C580" s="140" t="s">
        <v>50</v>
      </c>
      <c r="D580" s="140" t="s">
        <v>198</v>
      </c>
      <c r="E580" s="140"/>
      <c r="F580" s="140" t="s">
        <v>197</v>
      </c>
      <c r="G580" s="140"/>
      <c r="H580" s="140" t="s">
        <v>12</v>
      </c>
      <c r="I580" s="145"/>
      <c r="J580" s="195" t="s">
        <v>93</v>
      </c>
      <c r="K580" s="94" t="s">
        <v>24</v>
      </c>
      <c r="L580" s="95">
        <v>0.3</v>
      </c>
      <c r="M580" s="95">
        <v>0.95</v>
      </c>
      <c r="N580" s="95">
        <v>0.95</v>
      </c>
      <c r="O580" s="95">
        <v>1.1499999999999999</v>
      </c>
      <c r="P580" s="95">
        <v>0.85</v>
      </c>
      <c r="Q580" s="95">
        <v>0.6</v>
      </c>
      <c r="R580" s="100" t="s">
        <v>180</v>
      </c>
      <c r="S580" s="152" t="s">
        <v>180</v>
      </c>
      <c r="T580" s="100" t="s">
        <v>180</v>
      </c>
      <c r="U580" s="98"/>
      <c r="V580" s="98"/>
      <c r="W580" s="81"/>
      <c r="Y580" s="124">
        <f t="shared" ref="Y580:Y582" si="190">L580*M580*O580*$V$1</f>
        <v>681.7199999999998</v>
      </c>
      <c r="Z580" s="85">
        <f t="shared" ref="Z580:Z582" si="191">V580-Y580</f>
        <v>-681.7199999999998</v>
      </c>
      <c r="AB580" s="85">
        <f t="shared" ref="AB580:AB582" si="192">L580*N580*O580*$W$1</f>
        <v>462.12749999999988</v>
      </c>
      <c r="AC580" s="85">
        <f t="shared" ref="AC580:AC582" si="193">W580-AB580</f>
        <v>-462.12749999999988</v>
      </c>
    </row>
    <row r="581" spans="1:29" s="119" customFormat="1" ht="12" thickBot="1">
      <c r="A581" s="139" t="s">
        <v>110</v>
      </c>
      <c r="B581" s="140" t="s">
        <v>51</v>
      </c>
      <c r="C581" s="140" t="s">
        <v>50</v>
      </c>
      <c r="D581" s="140" t="s">
        <v>198</v>
      </c>
      <c r="E581" s="140"/>
      <c r="F581" s="140" t="s">
        <v>197</v>
      </c>
      <c r="G581" s="140"/>
      <c r="H581" s="140" t="s">
        <v>12</v>
      </c>
      <c r="I581" s="145"/>
      <c r="J581" s="195" t="s">
        <v>94</v>
      </c>
      <c r="K581" s="94" t="s">
        <v>25</v>
      </c>
      <c r="L581" s="95">
        <v>1</v>
      </c>
      <c r="M581" s="95">
        <v>0.47499999999999998</v>
      </c>
      <c r="N581" s="95">
        <v>0.52249999999999996</v>
      </c>
      <c r="O581" s="95">
        <v>1.1499999999999999</v>
      </c>
      <c r="P581" s="95">
        <v>0.85</v>
      </c>
      <c r="Q581" s="95">
        <v>0.6</v>
      </c>
      <c r="R581" s="100">
        <v>20789468</v>
      </c>
      <c r="S581" s="100">
        <v>19347583</v>
      </c>
      <c r="T581" s="100">
        <v>1</v>
      </c>
      <c r="U581" s="98">
        <v>1682.6736000000001</v>
      </c>
      <c r="V581" s="98">
        <f>T581*(U581*(1+P581)*1.18)+L581*M581*$V$1*O581</f>
        <v>4809.4764687999996</v>
      </c>
      <c r="W581" s="81">
        <f>T581*(U581*(1+Q581)*1.18)+L581*N581*$W$1*O581</f>
        <v>4024.1215068000001</v>
      </c>
      <c r="Y581" s="124">
        <f t="shared" si="190"/>
        <v>1136.1999999999998</v>
      </c>
      <c r="Z581" s="85">
        <f t="shared" si="191"/>
        <v>3673.2764687999997</v>
      </c>
      <c r="AB581" s="85">
        <f t="shared" si="192"/>
        <v>847.23374999999987</v>
      </c>
      <c r="AC581" s="85">
        <f t="shared" si="193"/>
        <v>3176.8877568000003</v>
      </c>
    </row>
    <row r="582" spans="1:29" s="119" customFormat="1">
      <c r="A582" s="139" t="s">
        <v>110</v>
      </c>
      <c r="B582" s="140" t="s">
        <v>51</v>
      </c>
      <c r="C582" s="140" t="s">
        <v>50</v>
      </c>
      <c r="D582" s="140" t="s">
        <v>198</v>
      </c>
      <c r="E582" s="140"/>
      <c r="F582" s="140" t="s">
        <v>197</v>
      </c>
      <c r="G582" s="140"/>
      <c r="H582" s="140" t="s">
        <v>12</v>
      </c>
      <c r="I582" s="145"/>
      <c r="J582" s="192" t="s">
        <v>95</v>
      </c>
      <c r="K582" s="77" t="s">
        <v>25</v>
      </c>
      <c r="L582" s="78">
        <v>1.3</v>
      </c>
      <c r="M582" s="78">
        <v>0.85499999999999998</v>
      </c>
      <c r="N582" s="78">
        <v>0.71249999999999991</v>
      </c>
      <c r="O582" s="78">
        <v>1.1499999999999999</v>
      </c>
      <c r="P582" s="78">
        <v>0.85</v>
      </c>
      <c r="Q582" s="78">
        <v>0.6</v>
      </c>
      <c r="R582" s="79">
        <v>20789468</v>
      </c>
      <c r="S582" s="79">
        <v>19347583</v>
      </c>
      <c r="T582" s="79">
        <v>1</v>
      </c>
      <c r="U582" s="80">
        <v>1682.6736000000001</v>
      </c>
      <c r="V582" s="80">
        <f>T582*(U582*(1+P582)*1.18)+T583*(U583*(1+P583)*1.18)+L582*M582*$V$1*O582</f>
        <v>13192.012196400001</v>
      </c>
      <c r="W582" s="102">
        <f>T582*(U582*(1+Q582)*1.18)+T583*(U583*(1+Q583)*1.18)+L582*N582*$W$1*O582</f>
        <v>10611.799085400002</v>
      </c>
      <c r="Y582" s="124">
        <f t="shared" si="190"/>
        <v>2658.7079999999996</v>
      </c>
      <c r="Z582" s="85">
        <f t="shared" si="191"/>
        <v>10533.3041964</v>
      </c>
      <c r="AB582" s="85">
        <f t="shared" si="192"/>
        <v>1501.9143749999996</v>
      </c>
      <c r="AC582" s="85">
        <f t="shared" si="193"/>
        <v>9109.8847104000015</v>
      </c>
    </row>
    <row r="583" spans="1:29" s="119" customFormat="1">
      <c r="A583" s="139" t="s">
        <v>110</v>
      </c>
      <c r="B583" s="140" t="s">
        <v>51</v>
      </c>
      <c r="C583" s="140" t="s">
        <v>50</v>
      </c>
      <c r="D583" s="140" t="s">
        <v>198</v>
      </c>
      <c r="E583" s="140"/>
      <c r="F583" s="140" t="s">
        <v>197</v>
      </c>
      <c r="G583" s="140"/>
      <c r="H583" s="140" t="s">
        <v>12</v>
      </c>
      <c r="I583" s="145"/>
      <c r="J583" s="193" t="s">
        <v>95</v>
      </c>
      <c r="K583" s="3" t="s">
        <v>26</v>
      </c>
      <c r="L583" s="84"/>
      <c r="M583" s="84"/>
      <c r="N583" s="84"/>
      <c r="O583" s="84"/>
      <c r="P583" s="84">
        <v>0.85</v>
      </c>
      <c r="Q583" s="84">
        <v>0.6</v>
      </c>
      <c r="R583" s="82">
        <v>20955857</v>
      </c>
      <c r="S583" s="82">
        <v>19347607</v>
      </c>
      <c r="T583" s="82">
        <v>2</v>
      </c>
      <c r="U583" s="85">
        <v>1571.2386000000001</v>
      </c>
      <c r="V583" s="85"/>
      <c r="W583" s="86"/>
      <c r="Y583" s="85"/>
      <c r="Z583" s="85"/>
      <c r="AB583" s="85"/>
      <c r="AC583" s="85"/>
    </row>
    <row r="584" spans="1:29" s="119" customFormat="1" ht="12.75" thickBot="1">
      <c r="A584" s="139" t="s">
        <v>110</v>
      </c>
      <c r="B584" s="140" t="s">
        <v>51</v>
      </c>
      <c r="C584" s="140" t="s">
        <v>50</v>
      </c>
      <c r="D584" s="140" t="s">
        <v>198</v>
      </c>
      <c r="E584" s="140"/>
      <c r="F584" s="140" t="s">
        <v>197</v>
      </c>
      <c r="G584" s="140"/>
      <c r="H584" s="140" t="s">
        <v>12</v>
      </c>
      <c r="I584" s="145"/>
      <c r="J584" s="194" t="s">
        <v>95</v>
      </c>
      <c r="K584" s="88" t="s">
        <v>27</v>
      </c>
      <c r="L584" s="89"/>
      <c r="M584" s="89"/>
      <c r="N584" s="89"/>
      <c r="O584" s="89"/>
      <c r="P584" s="89">
        <v>0.85</v>
      </c>
      <c r="Q584" s="89">
        <v>0.6</v>
      </c>
      <c r="R584" s="90"/>
      <c r="S584" s="214">
        <v>19373900</v>
      </c>
      <c r="T584" s="90">
        <v>1</v>
      </c>
      <c r="U584" s="91">
        <v>4825.1508000000003</v>
      </c>
      <c r="V584" s="91"/>
      <c r="W584" s="92"/>
      <c r="Y584" s="85"/>
      <c r="Z584" s="85"/>
      <c r="AB584" s="85"/>
      <c r="AC584" s="85"/>
    </row>
    <row r="585" spans="1:29" s="119" customFormat="1" ht="12" thickBot="1">
      <c r="A585" s="139" t="s">
        <v>110</v>
      </c>
      <c r="B585" s="140" t="s">
        <v>51</v>
      </c>
      <c r="C585" s="140" t="s">
        <v>50</v>
      </c>
      <c r="D585" s="140" t="s">
        <v>198</v>
      </c>
      <c r="E585" s="140"/>
      <c r="F585" s="140" t="s">
        <v>197</v>
      </c>
      <c r="G585" s="140"/>
      <c r="H585" s="140" t="s">
        <v>12</v>
      </c>
      <c r="I585" s="145"/>
      <c r="J585" s="195" t="s">
        <v>96</v>
      </c>
      <c r="K585" s="94" t="s">
        <v>28</v>
      </c>
      <c r="L585" s="95">
        <v>0.89999999999999991</v>
      </c>
      <c r="M585" s="95">
        <v>0.57950000000000002</v>
      </c>
      <c r="N585" s="95">
        <v>0.61749999999999994</v>
      </c>
      <c r="O585" s="95">
        <v>1.1499999999999999</v>
      </c>
      <c r="P585" s="95">
        <v>0.85</v>
      </c>
      <c r="Q585" s="95">
        <v>0.6</v>
      </c>
      <c r="R585" s="100">
        <v>95459513</v>
      </c>
      <c r="S585" s="100">
        <v>19347590</v>
      </c>
      <c r="T585" s="100">
        <v>1</v>
      </c>
      <c r="U585" s="98">
        <v>1202.3861999999999</v>
      </c>
      <c r="V585" s="98">
        <f>T585*(U585*(1+P585)*1.18)+L585*M585*$V$1*O585</f>
        <v>3872.3566745999997</v>
      </c>
      <c r="W585" s="81">
        <f>T585*(U585*(1+Q585)*1.18)+L585*N585*$W$1*O585</f>
        <v>3171.2537705999998</v>
      </c>
      <c r="Y585" s="124">
        <f t="shared" ref="Y585:Y586" si="194">L585*M585*O585*$V$1</f>
        <v>1247.5475999999999</v>
      </c>
      <c r="Z585" s="85">
        <f t="shared" ref="Z585:Z586" si="195">V585-Y585</f>
        <v>2624.8090745999998</v>
      </c>
      <c r="AB585" s="85">
        <f t="shared" ref="AB585:AB586" si="196">L585*N585*O585*$W$1</f>
        <v>901.1486249999997</v>
      </c>
      <c r="AC585" s="85">
        <f t="shared" ref="AC585:AC586" si="197">W585-AB585</f>
        <v>2270.1051456</v>
      </c>
    </row>
    <row r="586" spans="1:29" s="119" customFormat="1">
      <c r="A586" s="139" t="s">
        <v>110</v>
      </c>
      <c r="B586" s="140" t="s">
        <v>51</v>
      </c>
      <c r="C586" s="140" t="s">
        <v>50</v>
      </c>
      <c r="D586" s="140" t="s">
        <v>198</v>
      </c>
      <c r="E586" s="140"/>
      <c r="F586" s="140" t="s">
        <v>197</v>
      </c>
      <c r="G586" s="140"/>
      <c r="H586" s="140" t="s">
        <v>12</v>
      </c>
      <c r="I586" s="145"/>
      <c r="J586" s="101" t="s">
        <v>97</v>
      </c>
      <c r="K586" s="77" t="s">
        <v>28</v>
      </c>
      <c r="L586" s="78">
        <v>1.2</v>
      </c>
      <c r="M586" s="78">
        <v>0.8929999999999999</v>
      </c>
      <c r="N586" s="78">
        <v>0.76</v>
      </c>
      <c r="O586" s="78">
        <v>1.1499999999999999</v>
      </c>
      <c r="P586" s="78">
        <v>0.85</v>
      </c>
      <c r="Q586" s="78">
        <v>0.6</v>
      </c>
      <c r="R586" s="79">
        <v>95459513</v>
      </c>
      <c r="S586" s="79">
        <v>19347590</v>
      </c>
      <c r="T586" s="79">
        <v>1</v>
      </c>
      <c r="U586" s="80">
        <v>1202.3861999999999</v>
      </c>
      <c r="V586" s="80">
        <f>T586*(U586*(1+P586)*1.18)+T587*(U587*(1+P587)*1.18)+L586*M586*$V$1*O586</f>
        <v>11673.446190600002</v>
      </c>
      <c r="W586" s="102">
        <f>T586*(U586*(1+Q586)*1.18)+T587*(U587*(1+Q587)*1.18)+L586*N586*$W$1*O586</f>
        <v>9357.8817215999989</v>
      </c>
      <c r="Y586" s="124">
        <f t="shared" si="194"/>
        <v>2563.2671999999993</v>
      </c>
      <c r="Z586" s="85">
        <f t="shared" si="195"/>
        <v>9110.1789906000013</v>
      </c>
      <c r="AB586" s="85">
        <f t="shared" si="196"/>
        <v>1478.8079999999995</v>
      </c>
      <c r="AC586" s="85">
        <f t="shared" si="197"/>
        <v>7879.0737215999998</v>
      </c>
    </row>
    <row r="587" spans="1:29" s="119" customFormat="1">
      <c r="A587" s="139" t="s">
        <v>110</v>
      </c>
      <c r="B587" s="140" t="s">
        <v>51</v>
      </c>
      <c r="C587" s="140" t="s">
        <v>50</v>
      </c>
      <c r="D587" s="140" t="s">
        <v>198</v>
      </c>
      <c r="E587" s="140"/>
      <c r="F587" s="140" t="s">
        <v>197</v>
      </c>
      <c r="G587" s="140"/>
      <c r="H587" s="140" t="s">
        <v>12</v>
      </c>
      <c r="I587" s="145"/>
      <c r="J587" s="104" t="s">
        <v>97</v>
      </c>
      <c r="K587" s="3" t="s">
        <v>29</v>
      </c>
      <c r="L587" s="84"/>
      <c r="M587" s="84"/>
      <c r="N587" s="84"/>
      <c r="O587" s="84"/>
      <c r="P587" s="84">
        <v>0.85</v>
      </c>
      <c r="Q587" s="84">
        <v>0.6</v>
      </c>
      <c r="R587" s="82">
        <v>20968395</v>
      </c>
      <c r="S587" s="82">
        <v>19347608</v>
      </c>
      <c r="T587" s="82">
        <v>2</v>
      </c>
      <c r="U587" s="85">
        <v>1485.4259999999999</v>
      </c>
      <c r="V587" s="85"/>
      <c r="W587" s="86"/>
      <c r="Y587" s="85"/>
      <c r="Z587" s="85"/>
      <c r="AB587" s="85"/>
      <c r="AC587" s="85"/>
    </row>
    <row r="588" spans="1:29" s="119" customFormat="1" ht="12.75" thickBot="1">
      <c r="A588" s="139" t="s">
        <v>110</v>
      </c>
      <c r="B588" s="140" t="s">
        <v>51</v>
      </c>
      <c r="C588" s="140" t="s">
        <v>50</v>
      </c>
      <c r="D588" s="140" t="s">
        <v>198</v>
      </c>
      <c r="E588" s="140"/>
      <c r="F588" s="140" t="s">
        <v>197</v>
      </c>
      <c r="G588" s="140"/>
      <c r="H588" s="140" t="s">
        <v>12</v>
      </c>
      <c r="I588" s="145"/>
      <c r="J588" s="103" t="s">
        <v>97</v>
      </c>
      <c r="K588" s="88" t="s">
        <v>31</v>
      </c>
      <c r="L588" s="89"/>
      <c r="M588" s="89"/>
      <c r="N588" s="89"/>
      <c r="O588" s="89"/>
      <c r="P588" s="89">
        <v>0.85</v>
      </c>
      <c r="Q588" s="89">
        <v>0.6</v>
      </c>
      <c r="R588" s="90"/>
      <c r="S588" s="215">
        <v>19373914</v>
      </c>
      <c r="T588" s="90">
        <v>1</v>
      </c>
      <c r="U588" s="91">
        <v>4173.2381999999998</v>
      </c>
      <c r="V588" s="91"/>
      <c r="W588" s="92"/>
      <c r="Y588" s="85"/>
      <c r="Z588" s="85"/>
      <c r="AB588" s="85"/>
      <c r="AC588" s="85"/>
    </row>
    <row r="589" spans="1:29" s="119" customFormat="1">
      <c r="A589" s="139" t="s">
        <v>110</v>
      </c>
      <c r="B589" s="140" t="s">
        <v>51</v>
      </c>
      <c r="C589" s="140" t="s">
        <v>50</v>
      </c>
      <c r="D589" s="140" t="s">
        <v>198</v>
      </c>
      <c r="E589" s="140"/>
      <c r="F589" s="140" t="s">
        <v>197</v>
      </c>
      <c r="G589" s="140"/>
      <c r="H589" s="140" t="s">
        <v>12</v>
      </c>
      <c r="I589" s="145"/>
      <c r="J589" s="192" t="s">
        <v>98</v>
      </c>
      <c r="K589" s="77" t="s">
        <v>160</v>
      </c>
      <c r="L589" s="78">
        <v>1</v>
      </c>
      <c r="M589" s="78">
        <v>1.2825</v>
      </c>
      <c r="N589" s="78">
        <v>1.0449999999999999</v>
      </c>
      <c r="O589" s="78">
        <v>1.1499999999999999</v>
      </c>
      <c r="P589" s="78">
        <v>0.85</v>
      </c>
      <c r="Q589" s="78">
        <v>0.6</v>
      </c>
      <c r="R589" s="79">
        <v>95147608</v>
      </c>
      <c r="S589" s="79">
        <v>19372024</v>
      </c>
      <c r="T589" s="79">
        <v>1</v>
      </c>
      <c r="U589" s="80">
        <v>3226.4946</v>
      </c>
      <c r="V589" s="80">
        <f>T589*(U589*(1+P589)*1.18)+L589*M589*$V$1*O589</f>
        <v>10111.177711799999</v>
      </c>
      <c r="W589" s="102">
        <f>T589*(U589*(1+Q589)*1.18)+L589*N589*$W$1*O589</f>
        <v>7786.0893047999998</v>
      </c>
      <c r="Y589" s="124">
        <f>L589*M589*O589*$V$1</f>
        <v>3067.74</v>
      </c>
      <c r="Z589" s="85">
        <f>V589-Y589</f>
        <v>7043.4377117999993</v>
      </c>
      <c r="AB589" s="85">
        <f>L589*N589*O589*$W$1</f>
        <v>1694.4674999999997</v>
      </c>
      <c r="AC589" s="85">
        <f>W589-AB589</f>
        <v>6091.6218048000001</v>
      </c>
    </row>
    <row r="590" spans="1:29" s="119" customFormat="1" ht="12" thickBot="1">
      <c r="A590" s="139" t="s">
        <v>110</v>
      </c>
      <c r="B590" s="140" t="s">
        <v>51</v>
      </c>
      <c r="C590" s="140" t="s">
        <v>50</v>
      </c>
      <c r="D590" s="140" t="s">
        <v>198</v>
      </c>
      <c r="E590" s="140"/>
      <c r="F590" s="140" t="s">
        <v>197</v>
      </c>
      <c r="G590" s="140"/>
      <c r="H590" s="140" t="s">
        <v>12</v>
      </c>
      <c r="I590" s="145"/>
      <c r="J590" s="194" t="s">
        <v>98</v>
      </c>
      <c r="K590" s="88" t="s">
        <v>161</v>
      </c>
      <c r="L590" s="89"/>
      <c r="M590" s="89"/>
      <c r="N590" s="89"/>
      <c r="O590" s="89"/>
      <c r="P590" s="89">
        <v>0.85</v>
      </c>
      <c r="Q590" s="89">
        <v>0.6</v>
      </c>
      <c r="R590" s="90">
        <v>95147607</v>
      </c>
      <c r="S590" s="90">
        <v>19372025</v>
      </c>
      <c r="T590" s="90">
        <v>1</v>
      </c>
      <c r="U590" s="91">
        <v>3400.0680000000002</v>
      </c>
      <c r="V590" s="91"/>
      <c r="W590" s="92"/>
      <c r="Y590" s="85"/>
      <c r="Z590" s="85"/>
      <c r="AB590" s="85"/>
      <c r="AC590" s="85"/>
    </row>
    <row r="591" spans="1:29" s="119" customFormat="1">
      <c r="A591" s="139" t="s">
        <v>110</v>
      </c>
      <c r="B591" s="140" t="s">
        <v>51</v>
      </c>
      <c r="C591" s="140" t="s">
        <v>50</v>
      </c>
      <c r="D591" s="140" t="s">
        <v>198</v>
      </c>
      <c r="E591" s="140"/>
      <c r="F591" s="140" t="s">
        <v>197</v>
      </c>
      <c r="G591" s="140"/>
      <c r="H591" s="140" t="s">
        <v>12</v>
      </c>
      <c r="I591" s="145"/>
      <c r="J591" s="192" t="s">
        <v>99</v>
      </c>
      <c r="K591" s="77" t="s">
        <v>165</v>
      </c>
      <c r="L591" s="78">
        <v>0.60000000000000009</v>
      </c>
      <c r="M591" s="78">
        <v>0.95</v>
      </c>
      <c r="N591" s="78">
        <v>0.95</v>
      </c>
      <c r="O591" s="78">
        <v>1.1499999999999999</v>
      </c>
      <c r="P591" s="78">
        <v>0.85</v>
      </c>
      <c r="Q591" s="78">
        <v>0.6</v>
      </c>
      <c r="R591" s="79">
        <v>20924216</v>
      </c>
      <c r="S591" s="153" t="s">
        <v>180</v>
      </c>
      <c r="T591" s="79">
        <v>1</v>
      </c>
      <c r="U591" s="80">
        <v>26895.757799999999</v>
      </c>
      <c r="V591" s="80">
        <f>T591*(U591*(1+P591)*1.18)+L591*M591*$V$1*O591</f>
        <v>60076.879277399996</v>
      </c>
      <c r="W591" s="102">
        <f>T591*(U591*(1+Q591)*1.18)+L591*N591*$W$1*O591</f>
        <v>51703.445726399994</v>
      </c>
      <c r="Y591" s="124">
        <f>L591*M591*O591*$V$1</f>
        <v>1363.44</v>
      </c>
      <c r="Z591" s="85">
        <f>V591-Y591</f>
        <v>58713.439277399993</v>
      </c>
      <c r="AB591" s="85">
        <f>L591*N591*O591*$W$1</f>
        <v>924.255</v>
      </c>
      <c r="AC591" s="85">
        <f>W591-AB591</f>
        <v>50779.190726399996</v>
      </c>
    </row>
    <row r="592" spans="1:29" s="119" customFormat="1" ht="12" thickBot="1">
      <c r="A592" s="139" t="s">
        <v>110</v>
      </c>
      <c r="B592" s="140" t="s">
        <v>51</v>
      </c>
      <c r="C592" s="140" t="s">
        <v>50</v>
      </c>
      <c r="D592" s="140" t="s">
        <v>198</v>
      </c>
      <c r="E592" s="140"/>
      <c r="F592" s="140" t="s">
        <v>197</v>
      </c>
      <c r="G592" s="140"/>
      <c r="H592" s="140" t="s">
        <v>12</v>
      </c>
      <c r="I592" s="145"/>
      <c r="J592" s="194" t="s">
        <v>99</v>
      </c>
      <c r="K592" s="88" t="s">
        <v>166</v>
      </c>
      <c r="L592" s="89"/>
      <c r="M592" s="89"/>
      <c r="N592" s="89"/>
      <c r="O592" s="89"/>
      <c r="P592" s="89">
        <v>0.85</v>
      </c>
      <c r="Q592" s="89">
        <v>0.6</v>
      </c>
      <c r="R592" s="90">
        <v>20924216</v>
      </c>
      <c r="S592" s="154" t="s">
        <v>180</v>
      </c>
      <c r="T592" s="90">
        <v>1</v>
      </c>
      <c r="U592" s="91">
        <v>26895.757799999999</v>
      </c>
      <c r="V592" s="91"/>
      <c r="W592" s="92"/>
      <c r="Y592" s="85"/>
      <c r="Z592" s="85"/>
      <c r="AB592" s="85"/>
      <c r="AC592" s="85"/>
    </row>
    <row r="593" spans="1:29" s="119" customFormat="1">
      <c r="A593" s="139" t="s">
        <v>110</v>
      </c>
      <c r="B593" s="140" t="s">
        <v>51</v>
      </c>
      <c r="C593" s="140" t="s">
        <v>50</v>
      </c>
      <c r="D593" s="140" t="s">
        <v>198</v>
      </c>
      <c r="E593" s="140"/>
      <c r="F593" s="140" t="s">
        <v>197</v>
      </c>
      <c r="G593" s="140"/>
      <c r="H593" s="140" t="s">
        <v>12</v>
      </c>
      <c r="I593" s="145"/>
      <c r="J593" s="192" t="s">
        <v>92</v>
      </c>
      <c r="K593" s="77" t="s">
        <v>167</v>
      </c>
      <c r="L593" s="78">
        <v>2</v>
      </c>
      <c r="M593" s="78">
        <v>1.4249999999999998</v>
      </c>
      <c r="N593" s="78">
        <v>1.8049999999999999</v>
      </c>
      <c r="O593" s="78">
        <v>1.1499999999999999</v>
      </c>
      <c r="P593" s="78">
        <v>0.85</v>
      </c>
      <c r="Q593" s="78">
        <v>0.6</v>
      </c>
      <c r="R593" s="79" t="s">
        <v>180</v>
      </c>
      <c r="S593" s="153" t="s">
        <v>180</v>
      </c>
      <c r="T593" s="79"/>
      <c r="U593" s="105"/>
      <c r="V593" s="105"/>
      <c r="W593" s="102"/>
      <c r="Y593" s="85"/>
      <c r="Z593" s="85"/>
      <c r="AB593" s="85"/>
      <c r="AC593" s="85"/>
    </row>
    <row r="594" spans="1:29" s="119" customFormat="1">
      <c r="A594" s="139" t="s">
        <v>110</v>
      </c>
      <c r="B594" s="140" t="s">
        <v>51</v>
      </c>
      <c r="C594" s="140" t="s">
        <v>50</v>
      </c>
      <c r="D594" s="140" t="s">
        <v>198</v>
      </c>
      <c r="E594" s="140"/>
      <c r="F594" s="140" t="s">
        <v>197</v>
      </c>
      <c r="G594" s="140"/>
      <c r="H594" s="140" t="s">
        <v>12</v>
      </c>
      <c r="I594" s="145"/>
      <c r="J594" s="193" t="s">
        <v>92</v>
      </c>
      <c r="K594" s="3" t="s">
        <v>199</v>
      </c>
      <c r="L594" s="84"/>
      <c r="M594" s="84"/>
      <c r="N594" s="84"/>
      <c r="O594" s="84"/>
      <c r="P594" s="84"/>
      <c r="Q594" s="84"/>
      <c r="R594" s="82">
        <v>25186666</v>
      </c>
      <c r="S594" s="150" t="s">
        <v>180</v>
      </c>
      <c r="T594" s="82">
        <v>1</v>
      </c>
      <c r="U594" s="85">
        <v>3989.7708000000002</v>
      </c>
      <c r="V594" s="124"/>
      <c r="W594" s="127"/>
      <c r="Y594" s="85"/>
      <c r="Z594" s="85"/>
      <c r="AB594" s="85"/>
      <c r="AC594" s="85"/>
    </row>
    <row r="595" spans="1:29" s="119" customFormat="1">
      <c r="A595" s="139" t="s">
        <v>110</v>
      </c>
      <c r="B595" s="140" t="s">
        <v>51</v>
      </c>
      <c r="C595" s="140" t="s">
        <v>50</v>
      </c>
      <c r="D595" s="140" t="s">
        <v>198</v>
      </c>
      <c r="E595" s="140"/>
      <c r="F595" s="140" t="s">
        <v>197</v>
      </c>
      <c r="G595" s="140"/>
      <c r="H595" s="140" t="s">
        <v>12</v>
      </c>
      <c r="I595" s="145"/>
      <c r="J595" s="193" t="s">
        <v>92</v>
      </c>
      <c r="K595" s="3" t="s">
        <v>200</v>
      </c>
      <c r="L595" s="84"/>
      <c r="M595" s="84"/>
      <c r="N595" s="84"/>
      <c r="O595" s="84"/>
      <c r="P595" s="84"/>
      <c r="Q595" s="84"/>
      <c r="R595" s="82">
        <v>96868277</v>
      </c>
      <c r="S595" s="150" t="s">
        <v>180</v>
      </c>
      <c r="T595" s="82">
        <v>1</v>
      </c>
      <c r="U595" s="85">
        <v>1635.8556000000001</v>
      </c>
      <c r="V595" s="124"/>
      <c r="W595" s="127"/>
      <c r="Y595" s="85"/>
      <c r="Z595" s="85"/>
      <c r="AB595" s="85"/>
      <c r="AC595" s="85"/>
    </row>
    <row r="596" spans="1:29" s="119" customFormat="1">
      <c r="A596" s="139" t="s">
        <v>110</v>
      </c>
      <c r="B596" s="140" t="s">
        <v>51</v>
      </c>
      <c r="C596" s="140" t="s">
        <v>50</v>
      </c>
      <c r="D596" s="140" t="s">
        <v>198</v>
      </c>
      <c r="E596" s="140"/>
      <c r="F596" s="140" t="s">
        <v>197</v>
      </c>
      <c r="G596" s="140"/>
      <c r="H596" s="140" t="s">
        <v>12</v>
      </c>
      <c r="I596" s="145"/>
      <c r="J596" s="193" t="s">
        <v>92</v>
      </c>
      <c r="K596" s="3" t="s">
        <v>201</v>
      </c>
      <c r="L596" s="84"/>
      <c r="M596" s="84"/>
      <c r="N596" s="84"/>
      <c r="O596" s="84"/>
      <c r="P596" s="84"/>
      <c r="Q596" s="84"/>
      <c r="R596" s="82">
        <v>96868279</v>
      </c>
      <c r="S596" s="150" t="s">
        <v>180</v>
      </c>
      <c r="T596" s="82">
        <v>1</v>
      </c>
      <c r="U596" s="85">
        <v>402.00240000000002</v>
      </c>
      <c r="V596" s="124"/>
      <c r="W596" s="127"/>
      <c r="Y596" s="85"/>
      <c r="Z596" s="85"/>
      <c r="AB596" s="85"/>
      <c r="AC596" s="85"/>
    </row>
    <row r="597" spans="1:29" s="119" customFormat="1">
      <c r="A597" s="139" t="s">
        <v>110</v>
      </c>
      <c r="B597" s="140" t="s">
        <v>51</v>
      </c>
      <c r="C597" s="140" t="s">
        <v>50</v>
      </c>
      <c r="D597" s="140" t="s">
        <v>198</v>
      </c>
      <c r="E597" s="140"/>
      <c r="F597" s="140" t="s">
        <v>197</v>
      </c>
      <c r="G597" s="140"/>
      <c r="H597" s="140" t="s">
        <v>12</v>
      </c>
      <c r="I597" s="145"/>
      <c r="J597" s="193" t="s">
        <v>92</v>
      </c>
      <c r="K597" s="3" t="s">
        <v>202</v>
      </c>
      <c r="L597" s="84"/>
      <c r="M597" s="84"/>
      <c r="N597" s="84"/>
      <c r="O597" s="84"/>
      <c r="P597" s="84"/>
      <c r="Q597" s="84"/>
      <c r="R597" s="82">
        <v>94502231</v>
      </c>
      <c r="S597" s="150" t="s">
        <v>180</v>
      </c>
      <c r="T597" s="82">
        <v>1</v>
      </c>
      <c r="U597" s="85">
        <v>113.8728</v>
      </c>
      <c r="V597" s="124"/>
      <c r="W597" s="127"/>
      <c r="Y597" s="85"/>
      <c r="Z597" s="85"/>
      <c r="AB597" s="85"/>
      <c r="AC597" s="85"/>
    </row>
    <row r="598" spans="1:29" s="119" customFormat="1">
      <c r="A598" s="139" t="s">
        <v>110</v>
      </c>
      <c r="B598" s="140" t="s">
        <v>51</v>
      </c>
      <c r="C598" s="140" t="s">
        <v>50</v>
      </c>
      <c r="D598" s="140" t="s">
        <v>198</v>
      </c>
      <c r="E598" s="140"/>
      <c r="F598" s="140" t="s">
        <v>197</v>
      </c>
      <c r="G598" s="140"/>
      <c r="H598" s="140" t="s">
        <v>12</v>
      </c>
      <c r="I598" s="145"/>
      <c r="J598" s="193" t="s">
        <v>92</v>
      </c>
      <c r="K598" s="3" t="s">
        <v>203</v>
      </c>
      <c r="L598" s="84"/>
      <c r="M598" s="84"/>
      <c r="N598" s="84"/>
      <c r="O598" s="84"/>
      <c r="P598" s="84"/>
      <c r="Q598" s="84"/>
      <c r="R598" s="82">
        <v>96868281</v>
      </c>
      <c r="S598" s="150" t="s">
        <v>180</v>
      </c>
      <c r="T598" s="82">
        <v>1</v>
      </c>
      <c r="U598" s="85">
        <v>316.18979999999999</v>
      </c>
      <c r="V598" s="124"/>
      <c r="W598" s="127"/>
      <c r="Y598" s="85"/>
      <c r="Z598" s="85"/>
      <c r="AB598" s="85"/>
      <c r="AC598" s="85"/>
    </row>
    <row r="599" spans="1:29" s="119" customFormat="1" ht="12" thickBot="1">
      <c r="A599" s="139" t="s">
        <v>110</v>
      </c>
      <c r="B599" s="140" t="s">
        <v>51</v>
      </c>
      <c r="C599" s="140" t="s">
        <v>50</v>
      </c>
      <c r="D599" s="140" t="s">
        <v>198</v>
      </c>
      <c r="E599" s="140"/>
      <c r="F599" s="140" t="s">
        <v>197</v>
      </c>
      <c r="G599" s="140"/>
      <c r="H599" s="140" t="s">
        <v>12</v>
      </c>
      <c r="I599" s="145"/>
      <c r="J599" s="194" t="s">
        <v>92</v>
      </c>
      <c r="K599" s="88" t="s">
        <v>204</v>
      </c>
      <c r="L599" s="89"/>
      <c r="M599" s="89"/>
      <c r="N599" s="89"/>
      <c r="O599" s="89"/>
      <c r="P599" s="89"/>
      <c r="Q599" s="89"/>
      <c r="R599" s="90">
        <v>94502231</v>
      </c>
      <c r="S599" s="154" t="s">
        <v>180</v>
      </c>
      <c r="T599" s="90">
        <v>2</v>
      </c>
      <c r="U599" s="91">
        <v>113.8728</v>
      </c>
      <c r="V599" s="128"/>
      <c r="W599" s="129"/>
      <c r="Y599" s="85"/>
      <c r="Z599" s="85"/>
      <c r="AB599" s="85"/>
      <c r="AC599" s="85"/>
    </row>
    <row r="600" spans="1:29" s="119" customFormat="1">
      <c r="A600" s="209" t="s">
        <v>110</v>
      </c>
      <c r="B600" s="181" t="s">
        <v>205</v>
      </c>
      <c r="C600" s="181" t="s">
        <v>207</v>
      </c>
      <c r="D600" s="181" t="s">
        <v>206</v>
      </c>
      <c r="E600" s="181"/>
      <c r="F600" s="181" t="s">
        <v>36</v>
      </c>
      <c r="G600" s="181"/>
      <c r="H600" s="181" t="s">
        <v>13</v>
      </c>
      <c r="I600" s="210"/>
      <c r="J600" s="196" t="s">
        <v>89</v>
      </c>
      <c r="K600" s="133" t="s">
        <v>20</v>
      </c>
      <c r="L600" s="134">
        <v>0.4</v>
      </c>
      <c r="M600" s="134">
        <v>0.95</v>
      </c>
      <c r="N600" s="134">
        <v>0.85499999999999998</v>
      </c>
      <c r="O600" s="134">
        <v>1.1499999999999999</v>
      </c>
      <c r="P600" s="134">
        <v>0.88</v>
      </c>
      <c r="Q600" s="134">
        <f>P600</f>
        <v>0.88</v>
      </c>
      <c r="R600" s="135">
        <v>95599912</v>
      </c>
      <c r="S600" s="157" t="s">
        <v>19</v>
      </c>
      <c r="T600" s="135">
        <v>6</v>
      </c>
      <c r="U600" s="136">
        <v>275.43059999999997</v>
      </c>
      <c r="V600" s="136">
        <f>U600*(1+P600)*T600*1.18+((U601+U602)*(1+P601))*1.18+L600*M600*$V$1*O600</f>
        <v>6406.612907839999</v>
      </c>
      <c r="W600" s="137">
        <f>U600*(1+Q600)*T600*1.18+((U601+U602)*(1+Q601))*1.18+L600*N600*$W$1*O600</f>
        <v>5804.6976038399989</v>
      </c>
      <c r="Y600" s="124">
        <f>L600*M600*O600*$V$1</f>
        <v>908.95999999999992</v>
      </c>
      <c r="Z600" s="85">
        <f>V600-Y600</f>
        <v>5497.652907839999</v>
      </c>
      <c r="AB600" s="85">
        <f>L600*N600*O600*$W$1</f>
        <v>554.553</v>
      </c>
      <c r="AC600" s="85">
        <f>W600-AB600</f>
        <v>5250.144603839999</v>
      </c>
    </row>
    <row r="601" spans="1:29" s="119" customFormat="1">
      <c r="A601" s="139" t="s">
        <v>110</v>
      </c>
      <c r="B601" s="140" t="s">
        <v>205</v>
      </c>
      <c r="C601" s="140" t="s">
        <v>207</v>
      </c>
      <c r="D601" s="140" t="s">
        <v>206</v>
      </c>
      <c r="E601" s="140"/>
      <c r="F601" s="140" t="s">
        <v>36</v>
      </c>
      <c r="G601" s="140"/>
      <c r="H601" s="140" t="s">
        <v>13</v>
      </c>
      <c r="I601" s="145"/>
      <c r="J601" s="197" t="s">
        <v>89</v>
      </c>
      <c r="K601" s="3" t="s">
        <v>21</v>
      </c>
      <c r="L601" s="84"/>
      <c r="M601" s="84"/>
      <c r="N601" s="84"/>
      <c r="O601" s="84"/>
      <c r="P601" s="84">
        <v>0.85</v>
      </c>
      <c r="Q601" s="84">
        <v>0.6</v>
      </c>
      <c r="R601" s="82">
        <v>92068246</v>
      </c>
      <c r="S601" s="150" t="s">
        <v>180</v>
      </c>
      <c r="T601" s="82">
        <v>1</v>
      </c>
      <c r="U601" s="85">
        <v>571.62839999999994</v>
      </c>
      <c r="V601" s="85"/>
      <c r="W601" s="86"/>
      <c r="Y601" s="85"/>
      <c r="Z601" s="85"/>
      <c r="AB601" s="85"/>
      <c r="AC601" s="85"/>
    </row>
    <row r="602" spans="1:29" s="119" customFormat="1" ht="12" thickBot="1">
      <c r="A602" s="139" t="s">
        <v>110</v>
      </c>
      <c r="B602" s="140" t="s">
        <v>205</v>
      </c>
      <c r="C602" s="140" t="s">
        <v>207</v>
      </c>
      <c r="D602" s="140" t="s">
        <v>206</v>
      </c>
      <c r="E602" s="140"/>
      <c r="F602" s="140" t="s">
        <v>36</v>
      </c>
      <c r="G602" s="140"/>
      <c r="H602" s="140" t="s">
        <v>13</v>
      </c>
      <c r="I602" s="145"/>
      <c r="J602" s="198" t="s">
        <v>89</v>
      </c>
      <c r="K602" s="88" t="s">
        <v>22</v>
      </c>
      <c r="L602" s="89"/>
      <c r="M602" s="89"/>
      <c r="N602" s="89"/>
      <c r="O602" s="89"/>
      <c r="P602" s="89">
        <v>0.85</v>
      </c>
      <c r="Q602" s="89">
        <v>0.6</v>
      </c>
      <c r="R602" s="90">
        <v>11562588</v>
      </c>
      <c r="S602" s="156" t="s">
        <v>19</v>
      </c>
      <c r="T602" s="90">
        <v>1</v>
      </c>
      <c r="U602" s="91">
        <v>267.38279999999997</v>
      </c>
      <c r="V602" s="91"/>
      <c r="W602" s="92"/>
      <c r="Y602" s="85"/>
      <c r="Z602" s="85"/>
      <c r="AB602" s="85"/>
      <c r="AC602" s="85"/>
    </row>
    <row r="603" spans="1:29" s="119" customFormat="1" ht="12" thickBot="1">
      <c r="A603" s="139" t="s">
        <v>110</v>
      </c>
      <c r="B603" s="140" t="s">
        <v>205</v>
      </c>
      <c r="C603" s="140" t="s">
        <v>207</v>
      </c>
      <c r="D603" s="140" t="s">
        <v>206</v>
      </c>
      <c r="E603" s="140"/>
      <c r="F603" s="140" t="s">
        <v>36</v>
      </c>
      <c r="G603" s="140"/>
      <c r="H603" s="140" t="s">
        <v>13</v>
      </c>
      <c r="I603" s="145"/>
      <c r="J603" s="195" t="s">
        <v>90</v>
      </c>
      <c r="K603" s="94" t="s">
        <v>23</v>
      </c>
      <c r="L603" s="95">
        <v>0.3</v>
      </c>
      <c r="M603" s="95">
        <v>0.85499999999999998</v>
      </c>
      <c r="N603" s="95">
        <v>0.66499999999999992</v>
      </c>
      <c r="O603" s="95">
        <v>1.1499999999999999</v>
      </c>
      <c r="P603" s="95">
        <v>0.85</v>
      </c>
      <c r="Q603" s="95">
        <v>0.6</v>
      </c>
      <c r="R603" s="96">
        <v>96628890</v>
      </c>
      <c r="S603" s="152" t="s">
        <v>180</v>
      </c>
      <c r="T603" s="97">
        <v>1</v>
      </c>
      <c r="U603" s="98">
        <v>576.45299999999997</v>
      </c>
      <c r="V603" s="98">
        <f>T603*(U603*(1+P603)*1.18)+L603*M603*$V$1*O603</f>
        <v>1871.9448989999996</v>
      </c>
      <c r="W603" s="81">
        <f>T603*(U603*(1+Q603)*1.18)+L603*N603*$W$1*O603</f>
        <v>1411.8325139999997</v>
      </c>
      <c r="Y603" s="124">
        <f t="shared" ref="Y603:Y608" si="198">L603*M603*O603*$V$1</f>
        <v>613.548</v>
      </c>
      <c r="Z603" s="85">
        <f t="shared" ref="Z603:Z608" si="199">V603-Y603</f>
        <v>1258.3968989999996</v>
      </c>
      <c r="AB603" s="85">
        <f t="shared" ref="AB603:AB608" si="200">L603*N603*O603*$W$1</f>
        <v>323.48924999999997</v>
      </c>
      <c r="AC603" s="85">
        <f t="shared" ref="AC603:AC608" si="201">W603-AB603</f>
        <v>1088.3432639999996</v>
      </c>
    </row>
    <row r="604" spans="1:29" s="119" customFormat="1" ht="12" thickBot="1">
      <c r="A604" s="139" t="s">
        <v>110</v>
      </c>
      <c r="B604" s="140" t="s">
        <v>205</v>
      </c>
      <c r="C604" s="140" t="s">
        <v>207</v>
      </c>
      <c r="D604" s="140" t="s">
        <v>206</v>
      </c>
      <c r="E604" s="140"/>
      <c r="F604" s="140" t="s">
        <v>36</v>
      </c>
      <c r="G604" s="140"/>
      <c r="H604" s="140" t="s">
        <v>13</v>
      </c>
      <c r="I604" s="145"/>
      <c r="J604" s="199" t="s">
        <v>91</v>
      </c>
      <c r="K604" s="94" t="s">
        <v>157</v>
      </c>
      <c r="L604" s="95">
        <v>0.3</v>
      </c>
      <c r="M604" s="95">
        <v>0.95</v>
      </c>
      <c r="N604" s="95">
        <v>0.95</v>
      </c>
      <c r="O604" s="95">
        <v>1.1499999999999999</v>
      </c>
      <c r="P604" s="95">
        <v>0.85</v>
      </c>
      <c r="Q604" s="95">
        <v>0.6</v>
      </c>
      <c r="R604" s="100">
        <v>96440878</v>
      </c>
      <c r="S604" s="152" t="s">
        <v>180</v>
      </c>
      <c r="T604" s="100">
        <v>1</v>
      </c>
      <c r="U604" s="98">
        <v>977.31299999999999</v>
      </c>
      <c r="V604" s="98">
        <f>T604*(U604*(1+P604)*1.18)+L604*M604*$V$1*O604</f>
        <v>2815.1942789999998</v>
      </c>
      <c r="W604" s="81">
        <f>T604*(U604*(1+Q604)*1.18)+L604*N604*$W$1*O604</f>
        <v>2307.2944440000001</v>
      </c>
      <c r="Y604" s="124">
        <f t="shared" si="198"/>
        <v>681.7199999999998</v>
      </c>
      <c r="Z604" s="85">
        <f t="shared" si="199"/>
        <v>2133.474279</v>
      </c>
      <c r="AB604" s="85">
        <f t="shared" si="200"/>
        <v>462.12749999999988</v>
      </c>
      <c r="AC604" s="85">
        <f t="shared" si="201"/>
        <v>1845.1669440000003</v>
      </c>
    </row>
    <row r="605" spans="1:29" s="119" customFormat="1" ht="12" thickBot="1">
      <c r="A605" s="139" t="s">
        <v>110</v>
      </c>
      <c r="B605" s="140" t="s">
        <v>205</v>
      </c>
      <c r="C605" s="140" t="s">
        <v>207</v>
      </c>
      <c r="D605" s="140" t="s">
        <v>206</v>
      </c>
      <c r="E605" s="140"/>
      <c r="F605" s="140" t="s">
        <v>36</v>
      </c>
      <c r="G605" s="140"/>
      <c r="H605" s="140" t="s">
        <v>13</v>
      </c>
      <c r="I605" s="145"/>
      <c r="J605" s="199" t="s">
        <v>158</v>
      </c>
      <c r="K605" s="94" t="s">
        <v>159</v>
      </c>
      <c r="L605" s="95">
        <v>0.4</v>
      </c>
      <c r="M605" s="95">
        <v>0.95</v>
      </c>
      <c r="N605" s="95">
        <v>0.95</v>
      </c>
      <c r="O605" s="95">
        <v>1.1499999999999999</v>
      </c>
      <c r="P605" s="95">
        <v>0.85</v>
      </c>
      <c r="Q605" s="95">
        <v>0.6</v>
      </c>
      <c r="R605" s="100">
        <v>92220447</v>
      </c>
      <c r="S605" s="152" t="s">
        <v>180</v>
      </c>
      <c r="T605" s="100">
        <v>6</v>
      </c>
      <c r="U605" s="98">
        <v>520.32240000000002</v>
      </c>
      <c r="V605" s="98">
        <f>T605*(U605*(1+P605)*1.18)+L605*M605*$V$1*O605</f>
        <v>7724.1427951999995</v>
      </c>
      <c r="W605" s="81">
        <f>T605*(U605*(1+Q605)*1.18)+L605*N605*$W$1*O605</f>
        <v>6510.3821472</v>
      </c>
      <c r="Y605" s="124">
        <f t="shared" si="198"/>
        <v>908.95999999999992</v>
      </c>
      <c r="Z605" s="85">
        <f t="shared" si="199"/>
        <v>6815.1827951999994</v>
      </c>
      <c r="AB605" s="85">
        <f t="shared" si="200"/>
        <v>616.16999999999996</v>
      </c>
      <c r="AC605" s="85">
        <f t="shared" si="201"/>
        <v>5894.2121471999999</v>
      </c>
    </row>
    <row r="606" spans="1:29" s="119" customFormat="1" ht="12" thickBot="1">
      <c r="A606" s="139" t="s">
        <v>110</v>
      </c>
      <c r="B606" s="140" t="s">
        <v>205</v>
      </c>
      <c r="C606" s="140" t="s">
        <v>207</v>
      </c>
      <c r="D606" s="140" t="s">
        <v>206</v>
      </c>
      <c r="E606" s="140"/>
      <c r="F606" s="140" t="s">
        <v>36</v>
      </c>
      <c r="G606" s="140"/>
      <c r="H606" s="140" t="s">
        <v>13</v>
      </c>
      <c r="I606" s="145"/>
      <c r="J606" s="195" t="s">
        <v>93</v>
      </c>
      <c r="K606" s="94" t="s">
        <v>24</v>
      </c>
      <c r="L606" s="95">
        <v>0.3</v>
      </c>
      <c r="M606" s="95">
        <v>0.95</v>
      </c>
      <c r="N606" s="95">
        <v>0.95</v>
      </c>
      <c r="O606" s="95">
        <v>1.1499999999999999</v>
      </c>
      <c r="P606" s="95">
        <v>0.85</v>
      </c>
      <c r="Q606" s="95">
        <v>0.6</v>
      </c>
      <c r="R606" s="100">
        <v>12632479</v>
      </c>
      <c r="S606" s="100">
        <v>19350893</v>
      </c>
      <c r="T606" s="100">
        <v>6</v>
      </c>
      <c r="U606" s="98">
        <v>1295.3796</v>
      </c>
      <c r="V606" s="98">
        <f>T606*(U606*(1+P606)*1.18)+L606*M606*$V$1*O606</f>
        <v>17648.602000799998</v>
      </c>
      <c r="W606" s="81">
        <f>T606*(U606*(1+Q606)*1.18)+L606*N606*$W$1*O606</f>
        <v>15136.187608799999</v>
      </c>
      <c r="Y606" s="124">
        <f t="shared" si="198"/>
        <v>681.7199999999998</v>
      </c>
      <c r="Z606" s="85">
        <f t="shared" si="199"/>
        <v>16966.882000799997</v>
      </c>
      <c r="AB606" s="85">
        <f t="shared" si="200"/>
        <v>462.12749999999988</v>
      </c>
      <c r="AC606" s="85">
        <f t="shared" si="201"/>
        <v>14674.060108799998</v>
      </c>
    </row>
    <row r="607" spans="1:29" s="119" customFormat="1" ht="12" thickBot="1">
      <c r="A607" s="139" t="s">
        <v>110</v>
      </c>
      <c r="B607" s="140" t="s">
        <v>205</v>
      </c>
      <c r="C607" s="140" t="s">
        <v>207</v>
      </c>
      <c r="D607" s="140" t="s">
        <v>206</v>
      </c>
      <c r="E607" s="140"/>
      <c r="F607" s="140" t="s">
        <v>36</v>
      </c>
      <c r="G607" s="140"/>
      <c r="H607" s="140" t="s">
        <v>13</v>
      </c>
      <c r="I607" s="145"/>
      <c r="J607" s="195" t="s">
        <v>94</v>
      </c>
      <c r="K607" s="94" t="s">
        <v>25</v>
      </c>
      <c r="L607" s="95">
        <v>1</v>
      </c>
      <c r="M607" s="95">
        <v>0.47499999999999998</v>
      </c>
      <c r="N607" s="95">
        <v>0.52249999999999996</v>
      </c>
      <c r="O607" s="95">
        <v>1.1499999999999999</v>
      </c>
      <c r="P607" s="95">
        <v>0.85</v>
      </c>
      <c r="Q607" s="95">
        <v>0.6</v>
      </c>
      <c r="R607" s="100">
        <v>20789468</v>
      </c>
      <c r="S607" s="100">
        <v>19347583</v>
      </c>
      <c r="T607" s="100">
        <v>1</v>
      </c>
      <c r="U607" s="98">
        <v>1682.6736000000001</v>
      </c>
      <c r="V607" s="98">
        <f>T607*(U607*(1+P607)*1.18)+L607*M607*$V$1*O607</f>
        <v>4809.4764687999996</v>
      </c>
      <c r="W607" s="81">
        <f>T607*(U607*(1+Q607)*1.18)+L607*N607*$W$1*O607</f>
        <v>4024.1215068000001</v>
      </c>
      <c r="Y607" s="124">
        <f t="shared" si="198"/>
        <v>1136.1999999999998</v>
      </c>
      <c r="Z607" s="85">
        <f t="shared" si="199"/>
        <v>3673.2764687999997</v>
      </c>
      <c r="AB607" s="85">
        <f t="shared" si="200"/>
        <v>847.23374999999987</v>
      </c>
      <c r="AC607" s="85">
        <f t="shared" si="201"/>
        <v>3176.8877568000003</v>
      </c>
    </row>
    <row r="608" spans="1:29" s="119" customFormat="1">
      <c r="A608" s="139" t="s">
        <v>110</v>
      </c>
      <c r="B608" s="140" t="s">
        <v>205</v>
      </c>
      <c r="C608" s="140" t="s">
        <v>207</v>
      </c>
      <c r="D608" s="140" t="s">
        <v>206</v>
      </c>
      <c r="E608" s="140"/>
      <c r="F608" s="140" t="s">
        <v>36</v>
      </c>
      <c r="G608" s="140"/>
      <c r="H608" s="140" t="s">
        <v>13</v>
      </c>
      <c r="I608" s="145"/>
      <c r="J608" s="192" t="s">
        <v>95</v>
      </c>
      <c r="K608" s="77" t="s">
        <v>25</v>
      </c>
      <c r="L608" s="78">
        <v>1.3</v>
      </c>
      <c r="M608" s="78">
        <v>0.85499999999999998</v>
      </c>
      <c r="N608" s="78">
        <v>0.71249999999999991</v>
      </c>
      <c r="O608" s="78">
        <v>1.1499999999999999</v>
      </c>
      <c r="P608" s="78">
        <v>0.85</v>
      </c>
      <c r="Q608" s="78">
        <v>0.6</v>
      </c>
      <c r="R608" s="79">
        <v>20789468</v>
      </c>
      <c r="S608" s="79">
        <v>19347583</v>
      </c>
      <c r="T608" s="79">
        <v>1</v>
      </c>
      <c r="U608" s="80">
        <v>1682.6736000000001</v>
      </c>
      <c r="V608" s="80">
        <f>T608*(U608*(1+P608)*1.18)+T609*(U609*(1+P609)*1.18)+L608*M608*$V$1*O608</f>
        <v>13192.012196400001</v>
      </c>
      <c r="W608" s="102">
        <f>T608*(U608*(1+Q608)*1.18)+T609*(U609*(1+Q609)*1.18)+L608*N608*$W$1*O608</f>
        <v>10611.799085400002</v>
      </c>
      <c r="Y608" s="124">
        <f t="shared" si="198"/>
        <v>2658.7079999999996</v>
      </c>
      <c r="Z608" s="85">
        <f t="shared" si="199"/>
        <v>10533.3041964</v>
      </c>
      <c r="AB608" s="85">
        <f t="shared" si="200"/>
        <v>1501.9143749999996</v>
      </c>
      <c r="AC608" s="85">
        <f t="shared" si="201"/>
        <v>9109.8847104000015</v>
      </c>
    </row>
    <row r="609" spans="1:29" s="119" customFormat="1">
      <c r="A609" s="139" t="s">
        <v>110</v>
      </c>
      <c r="B609" s="140" t="s">
        <v>205</v>
      </c>
      <c r="C609" s="140" t="s">
        <v>207</v>
      </c>
      <c r="D609" s="140" t="s">
        <v>206</v>
      </c>
      <c r="E609" s="140"/>
      <c r="F609" s="140" t="s">
        <v>36</v>
      </c>
      <c r="G609" s="140"/>
      <c r="H609" s="140" t="s">
        <v>13</v>
      </c>
      <c r="I609" s="145"/>
      <c r="J609" s="193" t="s">
        <v>95</v>
      </c>
      <c r="K609" s="3" t="s">
        <v>26</v>
      </c>
      <c r="L609" s="84"/>
      <c r="M609" s="84"/>
      <c r="N609" s="84"/>
      <c r="O609" s="84"/>
      <c r="P609" s="84">
        <v>0.85</v>
      </c>
      <c r="Q609" s="84">
        <v>0.6</v>
      </c>
      <c r="R609" s="82">
        <v>20955857</v>
      </c>
      <c r="S609" s="82">
        <v>19347607</v>
      </c>
      <c r="T609" s="82">
        <v>2</v>
      </c>
      <c r="U609" s="85">
        <v>1571.2386000000001</v>
      </c>
      <c r="V609" s="85"/>
      <c r="W609" s="86"/>
      <c r="Y609" s="85"/>
      <c r="Z609" s="85"/>
      <c r="AB609" s="85"/>
      <c r="AC609" s="85"/>
    </row>
    <row r="610" spans="1:29" s="119" customFormat="1" ht="12" thickBot="1">
      <c r="A610" s="139" t="s">
        <v>110</v>
      </c>
      <c r="B610" s="140" t="s">
        <v>205</v>
      </c>
      <c r="C610" s="140" t="s">
        <v>207</v>
      </c>
      <c r="D610" s="140" t="s">
        <v>206</v>
      </c>
      <c r="E610" s="140"/>
      <c r="F610" s="140" t="s">
        <v>36</v>
      </c>
      <c r="G610" s="140"/>
      <c r="H610" s="140" t="s">
        <v>13</v>
      </c>
      <c r="I610" s="145"/>
      <c r="J610" s="194" t="s">
        <v>95</v>
      </c>
      <c r="K610" s="88" t="s">
        <v>27</v>
      </c>
      <c r="L610" s="89"/>
      <c r="M610" s="89"/>
      <c r="N610" s="89"/>
      <c r="O610" s="89"/>
      <c r="P610" s="89">
        <v>0.85</v>
      </c>
      <c r="Q610" s="89">
        <v>0.6</v>
      </c>
      <c r="R610" s="90"/>
      <c r="S610" s="90"/>
      <c r="T610" s="90"/>
      <c r="U610" s="91"/>
      <c r="V610" s="91"/>
      <c r="W610" s="92"/>
      <c r="Y610" s="85"/>
      <c r="Z610" s="85"/>
      <c r="AB610" s="85"/>
      <c r="AC610" s="85"/>
    </row>
    <row r="611" spans="1:29" s="119" customFormat="1" ht="12" thickBot="1">
      <c r="A611" s="139" t="s">
        <v>110</v>
      </c>
      <c r="B611" s="140" t="s">
        <v>205</v>
      </c>
      <c r="C611" s="140" t="s">
        <v>207</v>
      </c>
      <c r="D611" s="140" t="s">
        <v>206</v>
      </c>
      <c r="E611" s="140"/>
      <c r="F611" s="140" t="s">
        <v>36</v>
      </c>
      <c r="G611" s="140"/>
      <c r="H611" s="140" t="s">
        <v>13</v>
      </c>
      <c r="I611" s="145"/>
      <c r="J611" s="195" t="s">
        <v>96</v>
      </c>
      <c r="K611" s="94" t="s">
        <v>28</v>
      </c>
      <c r="L611" s="95">
        <v>0.89999999999999991</v>
      </c>
      <c r="M611" s="95">
        <v>0.57950000000000002</v>
      </c>
      <c r="N611" s="95">
        <v>0.61749999999999994</v>
      </c>
      <c r="O611" s="95">
        <v>1.1499999999999999</v>
      </c>
      <c r="P611" s="95">
        <v>0.85</v>
      </c>
      <c r="Q611" s="95">
        <v>0.6</v>
      </c>
      <c r="R611" s="100">
        <v>96626076</v>
      </c>
      <c r="S611" s="152" t="s">
        <v>180</v>
      </c>
      <c r="T611" s="100">
        <v>1</v>
      </c>
      <c r="U611" s="98">
        <v>2992.5984000000003</v>
      </c>
      <c r="V611" s="98">
        <f>T611*(U611*(1+P611)*1.18)+L611*M611*$V$1*O611</f>
        <v>7780.3899072000004</v>
      </c>
      <c r="W611" s="81">
        <f>T611*(U611*(1+Q611)*1.18)+L611*N611*$W$1*O611</f>
        <v>6551.1744042000009</v>
      </c>
      <c r="Y611" s="124">
        <f t="shared" ref="Y611:Y612" si="202">L611*M611*O611*$V$1</f>
        <v>1247.5475999999999</v>
      </c>
      <c r="Z611" s="85">
        <f t="shared" ref="Z611:Z612" si="203">V611-Y611</f>
        <v>6532.8423072000005</v>
      </c>
      <c r="AB611" s="85">
        <f t="shared" ref="AB611:AB612" si="204">L611*N611*O611*$W$1</f>
        <v>901.1486249999997</v>
      </c>
      <c r="AC611" s="85">
        <f t="shared" ref="AC611:AC612" si="205">W611-AB611</f>
        <v>5650.0257792000011</v>
      </c>
    </row>
    <row r="612" spans="1:29" s="119" customFormat="1">
      <c r="A612" s="139" t="s">
        <v>110</v>
      </c>
      <c r="B612" s="140" t="s">
        <v>205</v>
      </c>
      <c r="C612" s="140" t="s">
        <v>207</v>
      </c>
      <c r="D612" s="140" t="s">
        <v>206</v>
      </c>
      <c r="E612" s="140"/>
      <c r="F612" s="140" t="s">
        <v>36</v>
      </c>
      <c r="G612" s="140"/>
      <c r="H612" s="140" t="s">
        <v>13</v>
      </c>
      <c r="I612" s="145"/>
      <c r="J612" s="192" t="s">
        <v>97</v>
      </c>
      <c r="K612" s="77" t="s">
        <v>28</v>
      </c>
      <c r="L612" s="78">
        <v>1.2</v>
      </c>
      <c r="M612" s="78">
        <v>0.8929999999999999</v>
      </c>
      <c r="N612" s="78">
        <v>0.76</v>
      </c>
      <c r="O612" s="78">
        <v>1.1499999999999999</v>
      </c>
      <c r="P612" s="78">
        <v>0.85</v>
      </c>
      <c r="Q612" s="78">
        <v>0.6</v>
      </c>
      <c r="R612" s="79">
        <v>96626076</v>
      </c>
      <c r="S612" s="153" t="s">
        <v>180</v>
      </c>
      <c r="T612" s="79">
        <v>1</v>
      </c>
      <c r="U612" s="80">
        <v>2992.5984000000003</v>
      </c>
      <c r="V612" s="80">
        <f>T612*(U612*(1+P612)*1.18)+T613*(U613*(1+P613)*1.18)+L612*M612*$V$1*O612</f>
        <v>15581.4794232</v>
      </c>
      <c r="W612" s="102">
        <f>T612*(U612*(1+Q612)*1.18)+T613*(U613*(1+Q613)*1.18)+L612*N612*$W$1*O612</f>
        <v>12737.8023552</v>
      </c>
      <c r="Y612" s="124">
        <f t="shared" si="202"/>
        <v>2563.2671999999993</v>
      </c>
      <c r="Z612" s="85">
        <f t="shared" si="203"/>
        <v>13018.2122232</v>
      </c>
      <c r="AB612" s="85">
        <f t="shared" si="204"/>
        <v>1478.8079999999995</v>
      </c>
      <c r="AC612" s="85">
        <f t="shared" si="205"/>
        <v>11258.9943552</v>
      </c>
    </row>
    <row r="613" spans="1:29" s="119" customFormat="1">
      <c r="A613" s="139" t="s">
        <v>110</v>
      </c>
      <c r="B613" s="140" t="s">
        <v>205</v>
      </c>
      <c r="C613" s="140" t="s">
        <v>207</v>
      </c>
      <c r="D613" s="140" t="s">
        <v>206</v>
      </c>
      <c r="E613" s="140"/>
      <c r="F613" s="140" t="s">
        <v>36</v>
      </c>
      <c r="G613" s="140"/>
      <c r="H613" s="140" t="s">
        <v>13</v>
      </c>
      <c r="I613" s="145"/>
      <c r="J613" s="193" t="s">
        <v>97</v>
      </c>
      <c r="K613" s="3" t="s">
        <v>29</v>
      </c>
      <c r="L613" s="84"/>
      <c r="M613" s="84"/>
      <c r="N613" s="84"/>
      <c r="O613" s="84"/>
      <c r="P613" s="84">
        <v>0.85</v>
      </c>
      <c r="Q613" s="84">
        <v>0.6</v>
      </c>
      <c r="R613" s="82">
        <v>20968395</v>
      </c>
      <c r="S613" s="82">
        <v>19347608</v>
      </c>
      <c r="T613" s="82">
        <v>2</v>
      </c>
      <c r="U613" s="85">
        <v>1485.4259999999999</v>
      </c>
      <c r="V613" s="85"/>
      <c r="W613" s="86"/>
      <c r="Y613" s="85"/>
      <c r="Z613" s="85"/>
      <c r="AB613" s="85"/>
      <c r="AC613" s="85"/>
    </row>
    <row r="614" spans="1:29" s="119" customFormat="1" ht="12" thickBot="1">
      <c r="A614" s="139" t="s">
        <v>110</v>
      </c>
      <c r="B614" s="140" t="s">
        <v>205</v>
      </c>
      <c r="C614" s="140" t="s">
        <v>207</v>
      </c>
      <c r="D614" s="140" t="s">
        <v>206</v>
      </c>
      <c r="E614" s="140"/>
      <c r="F614" s="140" t="s">
        <v>36</v>
      </c>
      <c r="G614" s="140"/>
      <c r="H614" s="140" t="s">
        <v>13</v>
      </c>
      <c r="I614" s="145"/>
      <c r="J614" s="194" t="s">
        <v>97</v>
      </c>
      <c r="K614" s="88" t="s">
        <v>31</v>
      </c>
      <c r="L614" s="89"/>
      <c r="M614" s="89"/>
      <c r="N614" s="89"/>
      <c r="O614" s="89"/>
      <c r="P614" s="89">
        <v>0.85</v>
      </c>
      <c r="Q614" s="89">
        <v>0.6</v>
      </c>
      <c r="R614" s="90"/>
      <c r="S614" s="90"/>
      <c r="T614" s="90"/>
      <c r="U614" s="91"/>
      <c r="V614" s="91"/>
      <c r="W614" s="92"/>
      <c r="Y614" s="85"/>
      <c r="Z614" s="85"/>
      <c r="AB614" s="85"/>
      <c r="AC614" s="85"/>
    </row>
    <row r="615" spans="1:29" s="119" customFormat="1">
      <c r="A615" s="139" t="s">
        <v>110</v>
      </c>
      <c r="B615" s="140" t="s">
        <v>205</v>
      </c>
      <c r="C615" s="140" t="s">
        <v>207</v>
      </c>
      <c r="D615" s="140" t="s">
        <v>206</v>
      </c>
      <c r="E615" s="140"/>
      <c r="F615" s="140" t="s">
        <v>36</v>
      </c>
      <c r="G615" s="140"/>
      <c r="H615" s="140" t="s">
        <v>13</v>
      </c>
      <c r="I615" s="145"/>
      <c r="J615" s="192" t="s">
        <v>98</v>
      </c>
      <c r="K615" s="77" t="s">
        <v>160</v>
      </c>
      <c r="L615" s="78">
        <v>1</v>
      </c>
      <c r="M615" s="78">
        <v>1.2825</v>
      </c>
      <c r="N615" s="78">
        <v>1.0449999999999999</v>
      </c>
      <c r="O615" s="78">
        <v>1.1499999999999999</v>
      </c>
      <c r="P615" s="78">
        <v>0.85</v>
      </c>
      <c r="Q615" s="78">
        <v>0.6</v>
      </c>
      <c r="R615" s="79">
        <v>95948812</v>
      </c>
      <c r="S615" s="153" t="s">
        <v>180</v>
      </c>
      <c r="T615" s="79">
        <v>1</v>
      </c>
      <c r="U615" s="80">
        <v>4270.0770000000002</v>
      </c>
      <c r="V615" s="80">
        <f>T615*(U615*(1+P615)*1.18)+L615*M615*$V$1*O615</f>
        <v>12389.318091000001</v>
      </c>
      <c r="W615" s="102">
        <f>T615*(U615*(1+Q615)*1.18)+L615*N615*$W$1*O615</f>
        <v>9756.3728760000013</v>
      </c>
      <c r="Y615" s="124">
        <f>L615*M615*O615*$V$1</f>
        <v>3067.74</v>
      </c>
      <c r="Z615" s="85">
        <f>V615-Y615</f>
        <v>9321.5780910000012</v>
      </c>
      <c r="AB615" s="85">
        <f>L615*N615*O615*$W$1</f>
        <v>1694.4674999999997</v>
      </c>
      <c r="AC615" s="85">
        <f>W615-AB615</f>
        <v>8061.9053760000015</v>
      </c>
    </row>
    <row r="616" spans="1:29" s="119" customFormat="1" ht="12" thickBot="1">
      <c r="A616" s="139" t="s">
        <v>110</v>
      </c>
      <c r="B616" s="140" t="s">
        <v>205</v>
      </c>
      <c r="C616" s="140" t="s">
        <v>207</v>
      </c>
      <c r="D616" s="140" t="s">
        <v>206</v>
      </c>
      <c r="E616" s="140"/>
      <c r="F616" s="140" t="s">
        <v>36</v>
      </c>
      <c r="G616" s="140"/>
      <c r="H616" s="140" t="s">
        <v>13</v>
      </c>
      <c r="I616" s="145"/>
      <c r="J616" s="194" t="s">
        <v>98</v>
      </c>
      <c r="K616" s="88" t="s">
        <v>161</v>
      </c>
      <c r="L616" s="89"/>
      <c r="M616" s="89"/>
      <c r="N616" s="89"/>
      <c r="O616" s="89"/>
      <c r="P616" s="89">
        <v>0.85</v>
      </c>
      <c r="Q616" s="89">
        <v>0.6</v>
      </c>
      <c r="R616" s="90">
        <v>95948811</v>
      </c>
      <c r="S616" s="154" t="s">
        <v>180</v>
      </c>
      <c r="T616" s="90">
        <v>1</v>
      </c>
      <c r="U616" s="91">
        <v>4650.6390000000001</v>
      </c>
      <c r="V616" s="91"/>
      <c r="W616" s="92"/>
      <c r="Y616" s="85"/>
      <c r="Z616" s="85"/>
      <c r="AB616" s="85"/>
      <c r="AC616" s="85"/>
    </row>
    <row r="617" spans="1:29" s="119" customFormat="1">
      <c r="A617" s="139" t="s">
        <v>110</v>
      </c>
      <c r="B617" s="140" t="s">
        <v>205</v>
      </c>
      <c r="C617" s="140" t="s">
        <v>207</v>
      </c>
      <c r="D617" s="140" t="s">
        <v>206</v>
      </c>
      <c r="E617" s="140"/>
      <c r="F617" s="140" t="s">
        <v>36</v>
      </c>
      <c r="G617" s="140"/>
      <c r="H617" s="140" t="s">
        <v>13</v>
      </c>
      <c r="I617" s="145"/>
      <c r="J617" s="192" t="s">
        <v>99</v>
      </c>
      <c r="K617" s="77" t="s">
        <v>165</v>
      </c>
      <c r="L617" s="78">
        <v>0.60000000000000009</v>
      </c>
      <c r="M617" s="78">
        <v>0.95</v>
      </c>
      <c r="N617" s="78">
        <v>0.95</v>
      </c>
      <c r="O617" s="78">
        <v>1.1499999999999999</v>
      </c>
      <c r="P617" s="78">
        <v>0.85</v>
      </c>
      <c r="Q617" s="78">
        <v>0.6</v>
      </c>
      <c r="R617" s="79">
        <v>25995943</v>
      </c>
      <c r="S617" s="153" t="s">
        <v>180</v>
      </c>
      <c r="T617" s="79">
        <v>1</v>
      </c>
      <c r="U617" s="80">
        <v>27117.546600000001</v>
      </c>
      <c r="V617" s="80">
        <f>T617*(U617*(1+P617)*1.18)+L617*M617*$V$1*O617</f>
        <v>60561.044227800012</v>
      </c>
      <c r="W617" s="102">
        <f>T617*(U617*(1+Q617)*1.18)+L617*N617*$W$1*O617</f>
        <v>52122.182980800004</v>
      </c>
      <c r="Y617" s="124">
        <f>L617*M617*O617*$V$1</f>
        <v>1363.44</v>
      </c>
      <c r="Z617" s="85">
        <f>V617-Y617</f>
        <v>59197.60422780001</v>
      </c>
      <c r="AB617" s="85">
        <f>L617*N617*O617*$W$1</f>
        <v>924.255</v>
      </c>
      <c r="AC617" s="85">
        <f>W617-AB617</f>
        <v>51197.927980800006</v>
      </c>
    </row>
    <row r="618" spans="1:29" s="119" customFormat="1" ht="12" thickBot="1">
      <c r="A618" s="139" t="s">
        <v>110</v>
      </c>
      <c r="B618" s="140" t="s">
        <v>205</v>
      </c>
      <c r="C618" s="140" t="s">
        <v>207</v>
      </c>
      <c r="D618" s="140" t="s">
        <v>206</v>
      </c>
      <c r="E618" s="140"/>
      <c r="F618" s="140" t="s">
        <v>36</v>
      </c>
      <c r="G618" s="140"/>
      <c r="H618" s="140" t="s">
        <v>13</v>
      </c>
      <c r="I618" s="145"/>
      <c r="J618" s="194" t="s">
        <v>99</v>
      </c>
      <c r="K618" s="88" t="s">
        <v>166</v>
      </c>
      <c r="L618" s="89"/>
      <c r="M618" s="89"/>
      <c r="N618" s="89"/>
      <c r="O618" s="89"/>
      <c r="P618" s="89">
        <v>0.85</v>
      </c>
      <c r="Q618" s="89">
        <v>0.6</v>
      </c>
      <c r="R618" s="90">
        <v>25995943</v>
      </c>
      <c r="S618" s="154" t="s">
        <v>180</v>
      </c>
      <c r="T618" s="90">
        <v>1</v>
      </c>
      <c r="U618" s="91">
        <v>27117.546600000001</v>
      </c>
      <c r="V618" s="91"/>
      <c r="W618" s="92"/>
      <c r="Y618" s="85"/>
      <c r="Z618" s="85"/>
      <c r="AB618" s="85"/>
      <c r="AC618" s="85"/>
    </row>
    <row r="619" spans="1:29" s="119" customFormat="1" ht="12" thickBot="1">
      <c r="A619" s="139" t="s">
        <v>110</v>
      </c>
      <c r="B619" s="140" t="s">
        <v>205</v>
      </c>
      <c r="C619" s="140" t="s">
        <v>207</v>
      </c>
      <c r="D619" s="140" t="s">
        <v>206</v>
      </c>
      <c r="E619" s="140"/>
      <c r="F619" s="140" t="s">
        <v>36</v>
      </c>
      <c r="G619" s="140"/>
      <c r="H619" s="140" t="s">
        <v>13</v>
      </c>
      <c r="I619" s="145"/>
      <c r="J619" s="195" t="s">
        <v>92</v>
      </c>
      <c r="K619" s="94" t="s">
        <v>167</v>
      </c>
      <c r="L619" s="95">
        <v>2</v>
      </c>
      <c r="M619" s="95">
        <v>1.4249999999999998</v>
      </c>
      <c r="N619" s="95">
        <v>1.8049999999999999</v>
      </c>
      <c r="O619" s="95">
        <v>1.1499999999999999</v>
      </c>
      <c r="P619" s="95">
        <v>0.85</v>
      </c>
      <c r="Q619" s="95">
        <v>0.6</v>
      </c>
      <c r="R619" s="100" t="s">
        <v>180</v>
      </c>
      <c r="S619" s="152" t="s">
        <v>180</v>
      </c>
      <c r="T619" s="100"/>
      <c r="U619" s="106"/>
      <c r="V619" s="106"/>
      <c r="W619" s="81"/>
      <c r="Y619" s="85"/>
      <c r="Z619" s="85"/>
      <c r="AB619" s="85"/>
      <c r="AC619" s="85"/>
    </row>
    <row r="620" spans="1:29" s="119" customFormat="1">
      <c r="A620" s="209" t="s">
        <v>110</v>
      </c>
      <c r="B620" s="181" t="s">
        <v>209</v>
      </c>
      <c r="C620" s="181" t="s">
        <v>210</v>
      </c>
      <c r="D620" s="181" t="s">
        <v>208</v>
      </c>
      <c r="E620" s="181"/>
      <c r="F620" s="181" t="s">
        <v>36</v>
      </c>
      <c r="G620" s="181"/>
      <c r="H620" s="181" t="s">
        <v>13</v>
      </c>
      <c r="I620" s="210"/>
      <c r="J620" s="196" t="s">
        <v>89</v>
      </c>
      <c r="K620" s="133" t="s">
        <v>20</v>
      </c>
      <c r="L620" s="134">
        <v>0.4</v>
      </c>
      <c r="M620" s="134">
        <v>0.95</v>
      </c>
      <c r="N620" s="134">
        <v>0.85499999999999998</v>
      </c>
      <c r="O620" s="134">
        <v>1.1499999999999999</v>
      </c>
      <c r="P620" s="134">
        <v>0.88</v>
      </c>
      <c r="Q620" s="134">
        <f>P620</f>
        <v>0.88</v>
      </c>
      <c r="R620" s="135">
        <v>95599912</v>
      </c>
      <c r="S620" s="157" t="s">
        <v>19</v>
      </c>
      <c r="T620" s="135">
        <v>5.7</v>
      </c>
      <c r="U620" s="136">
        <v>275.43059999999997</v>
      </c>
      <c r="V620" s="136">
        <f>U620*(1+P620)*T620*1.18+((U621+U622)*(1+P621))*1.18+L620*M620*$V$1*O620</f>
        <v>5760.3189211279996</v>
      </c>
      <c r="W620" s="137">
        <f>U620*(1+Q620)*T620*1.18+((U621+U622)*(1+Q621))*1.18+L620*N620*$W$1*O620</f>
        <v>5220.9697541279984</v>
      </c>
      <c r="Y620" s="124">
        <f>L620*M620*O620*$V$1</f>
        <v>908.95999999999992</v>
      </c>
      <c r="Z620" s="85">
        <f>V620-Y620</f>
        <v>4851.3589211279996</v>
      </c>
      <c r="AB620" s="85">
        <f>L620*N620*O620*$W$1</f>
        <v>554.553</v>
      </c>
      <c r="AC620" s="85">
        <f>W620-AB620</f>
        <v>4666.4167541279985</v>
      </c>
    </row>
    <row r="621" spans="1:29" s="119" customFormat="1">
      <c r="A621" s="139" t="s">
        <v>110</v>
      </c>
      <c r="B621" s="140" t="s">
        <v>209</v>
      </c>
      <c r="C621" s="140" t="s">
        <v>210</v>
      </c>
      <c r="D621" s="140" t="s">
        <v>208</v>
      </c>
      <c r="E621" s="140"/>
      <c r="F621" s="140" t="s">
        <v>36</v>
      </c>
      <c r="G621" s="140"/>
      <c r="H621" s="140" t="s">
        <v>13</v>
      </c>
      <c r="I621" s="145"/>
      <c r="J621" s="197" t="s">
        <v>89</v>
      </c>
      <c r="K621" s="3" t="s">
        <v>21</v>
      </c>
      <c r="L621" s="84"/>
      <c r="M621" s="84"/>
      <c r="N621" s="84"/>
      <c r="O621" s="84"/>
      <c r="P621" s="84">
        <v>0.85</v>
      </c>
      <c r="Q621" s="84">
        <v>0.6</v>
      </c>
      <c r="R621" s="82">
        <v>12640445</v>
      </c>
      <c r="S621" s="150" t="s">
        <v>180</v>
      </c>
      <c r="T621" s="82">
        <v>1</v>
      </c>
      <c r="U621" s="85">
        <v>527.27880000000005</v>
      </c>
      <c r="V621" s="85"/>
      <c r="W621" s="86"/>
      <c r="Y621" s="85"/>
      <c r="Z621" s="85"/>
      <c r="AB621" s="85"/>
      <c r="AC621" s="85"/>
    </row>
    <row r="622" spans="1:29" s="119" customFormat="1" ht="12" thickBot="1">
      <c r="A622" s="139" t="s">
        <v>110</v>
      </c>
      <c r="B622" s="140" t="s">
        <v>209</v>
      </c>
      <c r="C622" s="140" t="s">
        <v>210</v>
      </c>
      <c r="D622" s="140" t="s">
        <v>208</v>
      </c>
      <c r="E622" s="140"/>
      <c r="F622" s="140" t="s">
        <v>36</v>
      </c>
      <c r="G622" s="140"/>
      <c r="H622" s="140" t="s">
        <v>13</v>
      </c>
      <c r="I622" s="145"/>
      <c r="J622" s="198" t="s">
        <v>89</v>
      </c>
      <c r="K622" s="88" t="s">
        <v>22</v>
      </c>
      <c r="L622" s="89"/>
      <c r="M622" s="89"/>
      <c r="N622" s="89"/>
      <c r="O622" s="89"/>
      <c r="P622" s="89">
        <v>0.85</v>
      </c>
      <c r="Q622" s="89">
        <v>0.6</v>
      </c>
      <c r="R622" s="90">
        <v>3536966</v>
      </c>
      <c r="S622" s="156" t="s">
        <v>19</v>
      </c>
      <c r="T622" s="90">
        <v>1</v>
      </c>
      <c r="U622" s="91">
        <v>99.643799999999999</v>
      </c>
      <c r="V622" s="91"/>
      <c r="W622" s="92"/>
      <c r="Y622" s="85"/>
      <c r="Z622" s="85"/>
      <c r="AB622" s="85"/>
      <c r="AC622" s="85"/>
    </row>
    <row r="623" spans="1:29" s="119" customFormat="1" ht="12" thickBot="1">
      <c r="A623" s="139" t="s">
        <v>110</v>
      </c>
      <c r="B623" s="140" t="s">
        <v>209</v>
      </c>
      <c r="C623" s="140" t="s">
        <v>210</v>
      </c>
      <c r="D623" s="140" t="s">
        <v>208</v>
      </c>
      <c r="E623" s="140"/>
      <c r="F623" s="140" t="s">
        <v>36</v>
      </c>
      <c r="G623" s="140"/>
      <c r="H623" s="140" t="s">
        <v>13</v>
      </c>
      <c r="I623" s="145"/>
      <c r="J623" s="195" t="s">
        <v>90</v>
      </c>
      <c r="K623" s="94" t="s">
        <v>23</v>
      </c>
      <c r="L623" s="95">
        <v>0.3</v>
      </c>
      <c r="M623" s="95">
        <v>0.85499999999999998</v>
      </c>
      <c r="N623" s="95">
        <v>0.66499999999999992</v>
      </c>
      <c r="O623" s="95">
        <v>1.1499999999999999</v>
      </c>
      <c r="P623" s="95">
        <v>0.85</v>
      </c>
      <c r="Q623" s="95">
        <v>0.6</v>
      </c>
      <c r="R623" s="96">
        <v>96815102</v>
      </c>
      <c r="S623" s="152" t="s">
        <v>180</v>
      </c>
      <c r="T623" s="97">
        <v>1</v>
      </c>
      <c r="U623" s="98">
        <v>2057.2278000000001</v>
      </c>
      <c r="V623" s="98">
        <f>T623*(U623*(1+P623)*1.18)+L623*M623*$V$1*O623</f>
        <v>5104.4762873999998</v>
      </c>
      <c r="W623" s="81">
        <f>T623*(U623*(1+Q623)*1.18)+L623*N623*$W$1*O623</f>
        <v>4207.5353364000002</v>
      </c>
      <c r="Y623" s="124">
        <f t="shared" ref="Y623:Y628" si="206">L623*M623*O623*$V$1</f>
        <v>613.548</v>
      </c>
      <c r="Z623" s="85">
        <f t="shared" ref="Z623:Z628" si="207">V623-Y623</f>
        <v>4490.9282874</v>
      </c>
      <c r="AB623" s="85">
        <f t="shared" ref="AB623:AB628" si="208">L623*N623*O623*$W$1</f>
        <v>323.48924999999997</v>
      </c>
      <c r="AC623" s="85">
        <f t="shared" ref="AC623:AC628" si="209">W623-AB623</f>
        <v>3884.0460864000001</v>
      </c>
    </row>
    <row r="624" spans="1:29" s="119" customFormat="1" ht="12" thickBot="1">
      <c r="A624" s="139" t="s">
        <v>110</v>
      </c>
      <c r="B624" s="140" t="s">
        <v>209</v>
      </c>
      <c r="C624" s="140" t="s">
        <v>210</v>
      </c>
      <c r="D624" s="140" t="s">
        <v>208</v>
      </c>
      <c r="E624" s="140"/>
      <c r="F624" s="140" t="s">
        <v>36</v>
      </c>
      <c r="G624" s="140"/>
      <c r="H624" s="140" t="s">
        <v>13</v>
      </c>
      <c r="I624" s="145"/>
      <c r="J624" s="199" t="s">
        <v>91</v>
      </c>
      <c r="K624" s="94" t="s">
        <v>157</v>
      </c>
      <c r="L624" s="95">
        <v>0.3</v>
      </c>
      <c r="M624" s="95">
        <v>0.95</v>
      </c>
      <c r="N624" s="95">
        <v>0.95</v>
      </c>
      <c r="O624" s="95">
        <v>1.1499999999999999</v>
      </c>
      <c r="P624" s="95">
        <v>0.85</v>
      </c>
      <c r="Q624" s="95">
        <v>0.6</v>
      </c>
      <c r="R624" s="100">
        <v>95599725</v>
      </c>
      <c r="S624" s="100">
        <v>19347481</v>
      </c>
      <c r="T624" s="100">
        <v>1</v>
      </c>
      <c r="U624" s="98">
        <v>357.76499999999999</v>
      </c>
      <c r="V624" s="98">
        <f>T624*(U624*(1+P624)*1.18)+L624*M624*$V$1*O624</f>
        <v>1462.7209949999999</v>
      </c>
      <c r="W624" s="81">
        <f>T624*(U624*(1+Q624)*1.18)+L624*N624*$W$1*O624</f>
        <v>1137.5878199999997</v>
      </c>
      <c r="Y624" s="124">
        <f t="shared" si="206"/>
        <v>681.7199999999998</v>
      </c>
      <c r="Z624" s="85">
        <f t="shared" si="207"/>
        <v>781.0009950000001</v>
      </c>
      <c r="AB624" s="85">
        <f t="shared" si="208"/>
        <v>462.12749999999988</v>
      </c>
      <c r="AC624" s="85">
        <f t="shared" si="209"/>
        <v>675.46031999999991</v>
      </c>
    </row>
    <row r="625" spans="1:29" s="119" customFormat="1" ht="12" thickBot="1">
      <c r="A625" s="139" t="s">
        <v>110</v>
      </c>
      <c r="B625" s="140" t="s">
        <v>209</v>
      </c>
      <c r="C625" s="140" t="s">
        <v>210</v>
      </c>
      <c r="D625" s="140" t="s">
        <v>208</v>
      </c>
      <c r="E625" s="140"/>
      <c r="F625" s="140" t="s">
        <v>36</v>
      </c>
      <c r="G625" s="140"/>
      <c r="H625" s="140" t="s">
        <v>13</v>
      </c>
      <c r="I625" s="145"/>
      <c r="J625" s="199" t="s">
        <v>158</v>
      </c>
      <c r="K625" s="94" t="s">
        <v>159</v>
      </c>
      <c r="L625" s="95">
        <v>0.4</v>
      </c>
      <c r="M625" s="95">
        <v>0.95</v>
      </c>
      <c r="N625" s="95">
        <v>0.95</v>
      </c>
      <c r="O625" s="95">
        <v>1.1499999999999999</v>
      </c>
      <c r="P625" s="95">
        <v>0.85</v>
      </c>
      <c r="Q625" s="95">
        <v>0.6</v>
      </c>
      <c r="R625" s="100">
        <v>92220447</v>
      </c>
      <c r="S625" s="152" t="s">
        <v>180</v>
      </c>
      <c r="T625" s="100">
        <v>6</v>
      </c>
      <c r="U625" s="98">
        <v>520.32240000000002</v>
      </c>
      <c r="V625" s="98">
        <f>T625*(U625*(1+P625)*1.18)+L625*M625*$V$1*O625</f>
        <v>7724.1427951999995</v>
      </c>
      <c r="W625" s="81">
        <f>T625*(U625*(1+Q625)*1.18)+L625*N625*$W$1*O625</f>
        <v>6510.3821472</v>
      </c>
      <c r="Y625" s="124">
        <f t="shared" si="206"/>
        <v>908.95999999999992</v>
      </c>
      <c r="Z625" s="85">
        <f t="shared" si="207"/>
        <v>6815.1827951999994</v>
      </c>
      <c r="AB625" s="85">
        <f t="shared" si="208"/>
        <v>616.16999999999996</v>
      </c>
      <c r="AC625" s="85">
        <f t="shared" si="209"/>
        <v>5894.2121471999999</v>
      </c>
    </row>
    <row r="626" spans="1:29" s="119" customFormat="1" ht="12" thickBot="1">
      <c r="A626" s="139" t="s">
        <v>110</v>
      </c>
      <c r="B626" s="140" t="s">
        <v>209</v>
      </c>
      <c r="C626" s="140" t="s">
        <v>210</v>
      </c>
      <c r="D626" s="140" t="s">
        <v>208</v>
      </c>
      <c r="E626" s="140"/>
      <c r="F626" s="140" t="s">
        <v>36</v>
      </c>
      <c r="G626" s="140"/>
      <c r="H626" s="140" t="s">
        <v>13</v>
      </c>
      <c r="I626" s="145"/>
      <c r="J626" s="195" t="s">
        <v>93</v>
      </c>
      <c r="K626" s="94" t="s">
        <v>24</v>
      </c>
      <c r="L626" s="95">
        <v>0.3</v>
      </c>
      <c r="M626" s="95">
        <v>0.95</v>
      </c>
      <c r="N626" s="95">
        <v>0.95</v>
      </c>
      <c r="O626" s="95">
        <v>1.1499999999999999</v>
      </c>
      <c r="P626" s="95">
        <v>0.85</v>
      </c>
      <c r="Q626" s="95">
        <v>0.6</v>
      </c>
      <c r="R626" s="100">
        <v>12632479</v>
      </c>
      <c r="S626" s="100">
        <v>19350893</v>
      </c>
      <c r="T626" s="100">
        <v>6</v>
      </c>
      <c r="U626" s="98">
        <v>1295.3796</v>
      </c>
      <c r="V626" s="98">
        <f>T626*(U626*(1+P626)*1.18)+L626*M626*$V$1*O626</f>
        <v>17648.602000799998</v>
      </c>
      <c r="W626" s="81">
        <f>T626*(U626*(1+Q626)*1.18)+L626*N626*$W$1*O626</f>
        <v>15136.187608799999</v>
      </c>
      <c r="Y626" s="124">
        <f t="shared" si="206"/>
        <v>681.7199999999998</v>
      </c>
      <c r="Z626" s="85">
        <f t="shared" si="207"/>
        <v>16966.882000799997</v>
      </c>
      <c r="AB626" s="85">
        <f t="shared" si="208"/>
        <v>462.12749999999988</v>
      </c>
      <c r="AC626" s="85">
        <f t="shared" si="209"/>
        <v>14674.060108799998</v>
      </c>
    </row>
    <row r="627" spans="1:29" s="119" customFormat="1" ht="12" thickBot="1">
      <c r="A627" s="139" t="s">
        <v>110</v>
      </c>
      <c r="B627" s="140" t="s">
        <v>209</v>
      </c>
      <c r="C627" s="140" t="s">
        <v>210</v>
      </c>
      <c r="D627" s="140" t="s">
        <v>208</v>
      </c>
      <c r="E627" s="140"/>
      <c r="F627" s="140" t="s">
        <v>36</v>
      </c>
      <c r="G627" s="140"/>
      <c r="H627" s="140" t="s">
        <v>13</v>
      </c>
      <c r="I627" s="145"/>
      <c r="J627" s="195" t="s">
        <v>94</v>
      </c>
      <c r="K627" s="94" t="s">
        <v>25</v>
      </c>
      <c r="L627" s="95">
        <v>1</v>
      </c>
      <c r="M627" s="95">
        <v>0.47499999999999998</v>
      </c>
      <c r="N627" s="95">
        <v>0.52249999999999996</v>
      </c>
      <c r="O627" s="95">
        <v>1.1499999999999999</v>
      </c>
      <c r="P627" s="95">
        <v>0.85</v>
      </c>
      <c r="Q627" s="95">
        <v>0.6</v>
      </c>
      <c r="R627" s="100">
        <v>20789468</v>
      </c>
      <c r="S627" s="100">
        <v>19347583</v>
      </c>
      <c r="T627" s="100">
        <v>1</v>
      </c>
      <c r="U627" s="98">
        <v>1682.6736000000001</v>
      </c>
      <c r="V627" s="98">
        <f>T627*(U627*(1+P627)*1.18)+L627*M627*$V$1*O627</f>
        <v>4809.4764687999996</v>
      </c>
      <c r="W627" s="81">
        <f>T627*(U627*(1+Q627)*1.18)+L627*N627*$W$1*O627</f>
        <v>4024.1215068000001</v>
      </c>
      <c r="Y627" s="124">
        <f t="shared" si="206"/>
        <v>1136.1999999999998</v>
      </c>
      <c r="Z627" s="85">
        <f t="shared" si="207"/>
        <v>3673.2764687999997</v>
      </c>
      <c r="AB627" s="85">
        <f t="shared" si="208"/>
        <v>847.23374999999987</v>
      </c>
      <c r="AC627" s="85">
        <f t="shared" si="209"/>
        <v>3176.8877568000003</v>
      </c>
    </row>
    <row r="628" spans="1:29" s="119" customFormat="1">
      <c r="A628" s="139" t="s">
        <v>110</v>
      </c>
      <c r="B628" s="140" t="s">
        <v>209</v>
      </c>
      <c r="C628" s="140" t="s">
        <v>210</v>
      </c>
      <c r="D628" s="140" t="s">
        <v>208</v>
      </c>
      <c r="E628" s="140"/>
      <c r="F628" s="140" t="s">
        <v>36</v>
      </c>
      <c r="G628" s="140"/>
      <c r="H628" s="140" t="s">
        <v>13</v>
      </c>
      <c r="I628" s="145"/>
      <c r="J628" s="192" t="s">
        <v>95</v>
      </c>
      <c r="K628" s="77" t="s">
        <v>25</v>
      </c>
      <c r="L628" s="78">
        <v>1.3</v>
      </c>
      <c r="M628" s="78">
        <v>0.85499999999999998</v>
      </c>
      <c r="N628" s="78">
        <v>0.71249999999999991</v>
      </c>
      <c r="O628" s="78">
        <v>1.1499999999999999</v>
      </c>
      <c r="P628" s="78">
        <v>0.85</v>
      </c>
      <c r="Q628" s="78">
        <v>0.6</v>
      </c>
      <c r="R628" s="79">
        <v>20789468</v>
      </c>
      <c r="S628" s="79">
        <v>19347583</v>
      </c>
      <c r="T628" s="79">
        <v>1</v>
      </c>
      <c r="U628" s="80">
        <v>1682.6736000000001</v>
      </c>
      <c r="V628" s="80">
        <f>T628*(U628*(1+P628)*1.18)+T629*(U629*(1+P629)*1.18)+L628*M628*$V$1*O628</f>
        <v>13192.012196400001</v>
      </c>
      <c r="W628" s="102">
        <f>T628*(U628*(1+Q628)*1.18)+T629*(U629*(1+Q629)*1.18)+L628*N628*$W$1*O628</f>
        <v>10611.799085400002</v>
      </c>
      <c r="Y628" s="124">
        <f t="shared" si="206"/>
        <v>2658.7079999999996</v>
      </c>
      <c r="Z628" s="85">
        <f t="shared" si="207"/>
        <v>10533.3041964</v>
      </c>
      <c r="AB628" s="85">
        <f t="shared" si="208"/>
        <v>1501.9143749999996</v>
      </c>
      <c r="AC628" s="85">
        <f t="shared" si="209"/>
        <v>9109.8847104000015</v>
      </c>
    </row>
    <row r="629" spans="1:29" s="119" customFormat="1">
      <c r="A629" s="139" t="s">
        <v>110</v>
      </c>
      <c r="B629" s="140" t="s">
        <v>209</v>
      </c>
      <c r="C629" s="140" t="s">
        <v>210</v>
      </c>
      <c r="D629" s="140" t="s">
        <v>208</v>
      </c>
      <c r="E629" s="140"/>
      <c r="F629" s="140" t="s">
        <v>36</v>
      </c>
      <c r="G629" s="140"/>
      <c r="H629" s="140" t="s">
        <v>13</v>
      </c>
      <c r="I629" s="145"/>
      <c r="J629" s="193" t="s">
        <v>95</v>
      </c>
      <c r="K629" s="3" t="s">
        <v>26</v>
      </c>
      <c r="L629" s="84"/>
      <c r="M629" s="84"/>
      <c r="N629" s="84"/>
      <c r="O629" s="84"/>
      <c r="P629" s="84">
        <v>0.85</v>
      </c>
      <c r="Q629" s="84">
        <v>0.6</v>
      </c>
      <c r="R629" s="82">
        <v>20955857</v>
      </c>
      <c r="S629" s="82">
        <v>19347607</v>
      </c>
      <c r="T629" s="82">
        <v>2</v>
      </c>
      <c r="U629" s="85">
        <v>1571.2386000000001</v>
      </c>
      <c r="V629" s="85"/>
      <c r="W629" s="86"/>
      <c r="Y629" s="85"/>
      <c r="Z629" s="85"/>
      <c r="AB629" s="85"/>
      <c r="AC629" s="85"/>
    </row>
    <row r="630" spans="1:29" s="119" customFormat="1" ht="12" thickBot="1">
      <c r="A630" s="139" t="s">
        <v>110</v>
      </c>
      <c r="B630" s="140" t="s">
        <v>209</v>
      </c>
      <c r="C630" s="140" t="s">
        <v>210</v>
      </c>
      <c r="D630" s="140" t="s">
        <v>208</v>
      </c>
      <c r="E630" s="140"/>
      <c r="F630" s="140" t="s">
        <v>36</v>
      </c>
      <c r="G630" s="140"/>
      <c r="H630" s="140" t="s">
        <v>13</v>
      </c>
      <c r="I630" s="145"/>
      <c r="J630" s="194" t="s">
        <v>95</v>
      </c>
      <c r="K630" s="88" t="s">
        <v>27</v>
      </c>
      <c r="L630" s="89"/>
      <c r="M630" s="89"/>
      <c r="N630" s="89"/>
      <c r="O630" s="89"/>
      <c r="P630" s="89">
        <v>0.85</v>
      </c>
      <c r="Q630" s="89">
        <v>0.6</v>
      </c>
      <c r="R630" s="90"/>
      <c r="S630" s="90"/>
      <c r="T630" s="90"/>
      <c r="U630" s="91"/>
      <c r="V630" s="91"/>
      <c r="W630" s="92"/>
      <c r="Y630" s="85"/>
      <c r="Z630" s="85"/>
      <c r="AB630" s="85"/>
      <c r="AC630" s="85"/>
    </row>
    <row r="631" spans="1:29" s="119" customFormat="1" ht="12" thickBot="1">
      <c r="A631" s="139" t="s">
        <v>110</v>
      </c>
      <c r="B631" s="140" t="s">
        <v>209</v>
      </c>
      <c r="C631" s="140" t="s">
        <v>210</v>
      </c>
      <c r="D631" s="140" t="s">
        <v>208</v>
      </c>
      <c r="E631" s="140"/>
      <c r="F631" s="140" t="s">
        <v>36</v>
      </c>
      <c r="G631" s="140"/>
      <c r="H631" s="140" t="s">
        <v>13</v>
      </c>
      <c r="I631" s="145"/>
      <c r="J631" s="195" t="s">
        <v>96</v>
      </c>
      <c r="K631" s="94" t="s">
        <v>28</v>
      </c>
      <c r="L631" s="95">
        <v>0.89999999999999991</v>
      </c>
      <c r="M631" s="95">
        <v>0.57950000000000002</v>
      </c>
      <c r="N631" s="95">
        <v>0.61749999999999994</v>
      </c>
      <c r="O631" s="95">
        <v>1.1499999999999999</v>
      </c>
      <c r="P631" s="95">
        <v>0.85</v>
      </c>
      <c r="Q631" s="95">
        <v>0.6</v>
      </c>
      <c r="R631" s="100">
        <v>95459513</v>
      </c>
      <c r="S631" s="100">
        <v>19347590</v>
      </c>
      <c r="T631" s="100">
        <v>1</v>
      </c>
      <c r="U631" s="98">
        <v>1202.3861999999999</v>
      </c>
      <c r="V631" s="98">
        <f>T631*(U631*(1+P631)*1.18)+L631*M631*$V$1*O631</f>
        <v>3872.3566745999997</v>
      </c>
      <c r="W631" s="81">
        <f>T631*(U631*(1+Q631)*1.18)+L631*N631*$W$1*O631</f>
        <v>3171.2537705999998</v>
      </c>
      <c r="Y631" s="124">
        <f t="shared" ref="Y631:Y632" si="210">L631*M631*O631*$V$1</f>
        <v>1247.5475999999999</v>
      </c>
      <c r="Z631" s="85">
        <f t="shared" ref="Z631:Z632" si="211">V631-Y631</f>
        <v>2624.8090745999998</v>
      </c>
      <c r="AB631" s="85">
        <f t="shared" ref="AB631:AB632" si="212">L631*N631*O631*$W$1</f>
        <v>901.1486249999997</v>
      </c>
      <c r="AC631" s="85">
        <f t="shared" ref="AC631:AC632" si="213">W631-AB631</f>
        <v>2270.1051456</v>
      </c>
    </row>
    <row r="632" spans="1:29" s="119" customFormat="1">
      <c r="A632" s="139" t="s">
        <v>110</v>
      </c>
      <c r="B632" s="140" t="s">
        <v>209</v>
      </c>
      <c r="C632" s="140" t="s">
        <v>210</v>
      </c>
      <c r="D632" s="140" t="s">
        <v>208</v>
      </c>
      <c r="E632" s="140"/>
      <c r="F632" s="140" t="s">
        <v>36</v>
      </c>
      <c r="G632" s="140"/>
      <c r="H632" s="140" t="s">
        <v>13</v>
      </c>
      <c r="I632" s="145"/>
      <c r="J632" s="192" t="s">
        <v>97</v>
      </c>
      <c r="K632" s="77" t="s">
        <v>28</v>
      </c>
      <c r="L632" s="78">
        <v>1.2</v>
      </c>
      <c r="M632" s="78">
        <v>0.8929999999999999</v>
      </c>
      <c r="N632" s="78">
        <v>0.76</v>
      </c>
      <c r="O632" s="78">
        <v>1.1499999999999999</v>
      </c>
      <c r="P632" s="78">
        <v>0.85</v>
      </c>
      <c r="Q632" s="78">
        <v>0.6</v>
      </c>
      <c r="R632" s="79">
        <v>95459513</v>
      </c>
      <c r="S632" s="79">
        <v>19347590</v>
      </c>
      <c r="T632" s="79">
        <v>1</v>
      </c>
      <c r="U632" s="80">
        <v>1202.3861999999999</v>
      </c>
      <c r="V632" s="80">
        <f>T632*(U632*(1+P632)*1.18)+T633*(U633*(1+P633)*1.18)+L632*M632*$V$1*O632</f>
        <v>11673.446190600002</v>
      </c>
      <c r="W632" s="102">
        <f>T632*(U632*(1+Q632)*1.18)+T633*(U633*(1+Q633)*1.18)+L632*N632*$W$1*O632</f>
        <v>9357.8817215999989</v>
      </c>
      <c r="Y632" s="124">
        <f t="shared" si="210"/>
        <v>2563.2671999999993</v>
      </c>
      <c r="Z632" s="85">
        <f t="shared" si="211"/>
        <v>9110.1789906000013</v>
      </c>
      <c r="AB632" s="85">
        <f t="shared" si="212"/>
        <v>1478.8079999999995</v>
      </c>
      <c r="AC632" s="85">
        <f t="shared" si="213"/>
        <v>7879.0737215999998</v>
      </c>
    </row>
    <row r="633" spans="1:29" s="119" customFormat="1">
      <c r="A633" s="139" t="s">
        <v>110</v>
      </c>
      <c r="B633" s="140" t="s">
        <v>209</v>
      </c>
      <c r="C633" s="140" t="s">
        <v>210</v>
      </c>
      <c r="D633" s="140" t="s">
        <v>208</v>
      </c>
      <c r="E633" s="140"/>
      <c r="F633" s="140" t="s">
        <v>36</v>
      </c>
      <c r="G633" s="140"/>
      <c r="H633" s="140" t="s">
        <v>13</v>
      </c>
      <c r="I633" s="145"/>
      <c r="J633" s="193" t="s">
        <v>97</v>
      </c>
      <c r="K633" s="3" t="s">
        <v>29</v>
      </c>
      <c r="L633" s="84"/>
      <c r="M633" s="84"/>
      <c r="N633" s="84"/>
      <c r="O633" s="84"/>
      <c r="P633" s="84">
        <v>0.85</v>
      </c>
      <c r="Q633" s="84">
        <v>0.6</v>
      </c>
      <c r="R633" s="82">
        <v>20968395</v>
      </c>
      <c r="S633" s="82">
        <v>19347608</v>
      </c>
      <c r="T633" s="82">
        <v>2</v>
      </c>
      <c r="U633" s="85">
        <v>1485.4259999999999</v>
      </c>
      <c r="V633" s="85"/>
      <c r="W633" s="86"/>
      <c r="Y633" s="85"/>
      <c r="Z633" s="85"/>
      <c r="AB633" s="85"/>
      <c r="AC633" s="85"/>
    </row>
    <row r="634" spans="1:29" s="119" customFormat="1" ht="12" thickBot="1">
      <c r="A634" s="139" t="s">
        <v>110</v>
      </c>
      <c r="B634" s="140" t="s">
        <v>209</v>
      </c>
      <c r="C634" s="140" t="s">
        <v>210</v>
      </c>
      <c r="D634" s="140" t="s">
        <v>208</v>
      </c>
      <c r="E634" s="140"/>
      <c r="F634" s="140" t="s">
        <v>36</v>
      </c>
      <c r="G634" s="140"/>
      <c r="H634" s="140" t="s">
        <v>13</v>
      </c>
      <c r="I634" s="145"/>
      <c r="J634" s="194" t="s">
        <v>97</v>
      </c>
      <c r="K634" s="88" t="s">
        <v>31</v>
      </c>
      <c r="L634" s="89"/>
      <c r="M634" s="89"/>
      <c r="N634" s="89"/>
      <c r="O634" s="89"/>
      <c r="P634" s="89">
        <v>0.85</v>
      </c>
      <c r="Q634" s="89">
        <v>0.6</v>
      </c>
      <c r="R634" s="90"/>
      <c r="S634" s="90"/>
      <c r="T634" s="90"/>
      <c r="U634" s="91"/>
      <c r="V634" s="91"/>
      <c r="W634" s="92"/>
      <c r="Y634" s="85"/>
      <c r="Z634" s="85"/>
      <c r="AB634" s="85"/>
      <c r="AC634" s="85"/>
    </row>
    <row r="635" spans="1:29" s="119" customFormat="1">
      <c r="A635" s="139" t="s">
        <v>110</v>
      </c>
      <c r="B635" s="140" t="s">
        <v>209</v>
      </c>
      <c r="C635" s="140" t="s">
        <v>210</v>
      </c>
      <c r="D635" s="140" t="s">
        <v>208</v>
      </c>
      <c r="E635" s="140"/>
      <c r="F635" s="140" t="s">
        <v>36</v>
      </c>
      <c r="G635" s="140"/>
      <c r="H635" s="140" t="s">
        <v>13</v>
      </c>
      <c r="I635" s="145"/>
      <c r="J635" s="192" t="s">
        <v>98</v>
      </c>
      <c r="K635" s="77" t="s">
        <v>160</v>
      </c>
      <c r="L635" s="78">
        <v>1</v>
      </c>
      <c r="M635" s="78">
        <v>1.2825</v>
      </c>
      <c r="N635" s="78">
        <v>1.0449999999999999</v>
      </c>
      <c r="O635" s="78">
        <v>1.1499999999999999</v>
      </c>
      <c r="P635" s="78">
        <v>0.85</v>
      </c>
      <c r="Q635" s="78">
        <v>0.6</v>
      </c>
      <c r="R635" s="79">
        <v>95147608</v>
      </c>
      <c r="S635" s="79">
        <v>19372024</v>
      </c>
      <c r="T635" s="79">
        <v>1</v>
      </c>
      <c r="U635" s="80">
        <v>3226.4946</v>
      </c>
      <c r="V635" s="80">
        <f>T635*(U635*(1+P635)*1.18)+L635*M635*$V$1*O635</f>
        <v>10111.177711799999</v>
      </c>
      <c r="W635" s="102">
        <f>T635*(U635*(1+Q635)*1.18)+L635*N635*$W$1*O635</f>
        <v>7786.0893047999998</v>
      </c>
      <c r="Y635" s="124">
        <f>L635*M635*O635*$V$1</f>
        <v>3067.74</v>
      </c>
      <c r="Z635" s="85">
        <f>V635-Y635</f>
        <v>7043.4377117999993</v>
      </c>
      <c r="AB635" s="85">
        <f>L635*N635*O635*$W$1</f>
        <v>1694.4674999999997</v>
      </c>
      <c r="AC635" s="85">
        <f>W635-AB635</f>
        <v>6091.6218048000001</v>
      </c>
    </row>
    <row r="636" spans="1:29" s="119" customFormat="1" ht="12" thickBot="1">
      <c r="A636" s="139" t="s">
        <v>110</v>
      </c>
      <c r="B636" s="140" t="s">
        <v>209</v>
      </c>
      <c r="C636" s="140" t="s">
        <v>210</v>
      </c>
      <c r="D636" s="140" t="s">
        <v>208</v>
      </c>
      <c r="E636" s="140"/>
      <c r="F636" s="140" t="s">
        <v>36</v>
      </c>
      <c r="G636" s="140"/>
      <c r="H636" s="140" t="s">
        <v>13</v>
      </c>
      <c r="I636" s="145"/>
      <c r="J636" s="194" t="s">
        <v>98</v>
      </c>
      <c r="K636" s="88" t="s">
        <v>161</v>
      </c>
      <c r="L636" s="89"/>
      <c r="M636" s="89"/>
      <c r="N636" s="89"/>
      <c r="O636" s="89"/>
      <c r="P636" s="89">
        <v>0.85</v>
      </c>
      <c r="Q636" s="89">
        <v>0.6</v>
      </c>
      <c r="R636" s="90">
        <v>95147607</v>
      </c>
      <c r="S636" s="90">
        <v>19372025</v>
      </c>
      <c r="T636" s="90">
        <v>1</v>
      </c>
      <c r="U636" s="91">
        <v>3400.0680000000002</v>
      </c>
      <c r="V636" s="91"/>
      <c r="W636" s="92"/>
      <c r="Y636" s="85"/>
      <c r="Z636" s="85"/>
      <c r="AB636" s="85"/>
      <c r="AC636" s="85"/>
    </row>
    <row r="637" spans="1:29" s="119" customFormat="1">
      <c r="A637" s="139" t="s">
        <v>110</v>
      </c>
      <c r="B637" s="140" t="s">
        <v>209</v>
      </c>
      <c r="C637" s="140" t="s">
        <v>210</v>
      </c>
      <c r="D637" s="140" t="s">
        <v>208</v>
      </c>
      <c r="E637" s="140"/>
      <c r="F637" s="140" t="s">
        <v>36</v>
      </c>
      <c r="G637" s="140"/>
      <c r="H637" s="140" t="s">
        <v>13</v>
      </c>
      <c r="I637" s="145"/>
      <c r="J637" s="192" t="s">
        <v>99</v>
      </c>
      <c r="K637" s="77" t="s">
        <v>165</v>
      </c>
      <c r="L637" s="78">
        <v>0.60000000000000009</v>
      </c>
      <c r="M637" s="78">
        <v>0.95</v>
      </c>
      <c r="N637" s="78">
        <v>0.95</v>
      </c>
      <c r="O637" s="78">
        <v>1.1499999999999999</v>
      </c>
      <c r="P637" s="78">
        <v>0.85</v>
      </c>
      <c r="Q637" s="78">
        <v>0.6</v>
      </c>
      <c r="R637" s="79">
        <v>20924216</v>
      </c>
      <c r="S637" s="153" t="s">
        <v>180</v>
      </c>
      <c r="T637" s="79">
        <v>1</v>
      </c>
      <c r="U637" s="80">
        <v>26895.757799999999</v>
      </c>
      <c r="V637" s="80">
        <f>T637*(U637*(1+P637)*1.18)+L637*M637*$V$1*O637</f>
        <v>60076.879277399996</v>
      </c>
      <c r="W637" s="102">
        <f>T637*(U637*(1+Q637)*1.18)+L637*N637*$W$1*O637</f>
        <v>51703.445726399994</v>
      </c>
      <c r="Y637" s="124">
        <f>L637*M637*O637*$V$1</f>
        <v>1363.44</v>
      </c>
      <c r="Z637" s="85">
        <f>V637-Y637</f>
        <v>58713.439277399993</v>
      </c>
      <c r="AB637" s="85">
        <f>L637*N637*O637*$W$1</f>
        <v>924.255</v>
      </c>
      <c r="AC637" s="85">
        <f>W637-AB637</f>
        <v>50779.190726399996</v>
      </c>
    </row>
    <row r="638" spans="1:29" s="119" customFormat="1" ht="12" thickBot="1">
      <c r="A638" s="139" t="s">
        <v>110</v>
      </c>
      <c r="B638" s="140" t="s">
        <v>209</v>
      </c>
      <c r="C638" s="140" t="s">
        <v>210</v>
      </c>
      <c r="D638" s="140" t="s">
        <v>208</v>
      </c>
      <c r="E638" s="140"/>
      <c r="F638" s="140" t="s">
        <v>36</v>
      </c>
      <c r="G638" s="140"/>
      <c r="H638" s="140" t="s">
        <v>13</v>
      </c>
      <c r="I638" s="145"/>
      <c r="J638" s="194" t="s">
        <v>99</v>
      </c>
      <c r="K638" s="88" t="s">
        <v>166</v>
      </c>
      <c r="L638" s="89"/>
      <c r="M638" s="89"/>
      <c r="N638" s="89"/>
      <c r="O638" s="89"/>
      <c r="P638" s="89">
        <v>0.85</v>
      </c>
      <c r="Q638" s="89">
        <v>0.6</v>
      </c>
      <c r="R638" s="90">
        <v>20924216</v>
      </c>
      <c r="S638" s="154" t="s">
        <v>180</v>
      </c>
      <c r="T638" s="90">
        <v>1</v>
      </c>
      <c r="U638" s="91">
        <v>26895.757799999999</v>
      </c>
      <c r="V638" s="91"/>
      <c r="W638" s="92"/>
      <c r="Y638" s="85"/>
      <c r="Z638" s="85"/>
      <c r="AB638" s="85"/>
      <c r="AC638" s="85"/>
    </row>
    <row r="639" spans="1:29" s="119" customFormat="1" ht="12" thickBot="1">
      <c r="A639" s="139" t="s">
        <v>110</v>
      </c>
      <c r="B639" s="140" t="s">
        <v>209</v>
      </c>
      <c r="C639" s="140" t="s">
        <v>210</v>
      </c>
      <c r="D639" s="140" t="s">
        <v>208</v>
      </c>
      <c r="E639" s="140"/>
      <c r="F639" s="140" t="s">
        <v>36</v>
      </c>
      <c r="G639" s="140"/>
      <c r="H639" s="140" t="s">
        <v>13</v>
      </c>
      <c r="I639" s="145"/>
      <c r="J639" s="195" t="s">
        <v>92</v>
      </c>
      <c r="K639" s="94" t="s">
        <v>167</v>
      </c>
      <c r="L639" s="95">
        <v>2</v>
      </c>
      <c r="M639" s="95">
        <v>1.4249999999999998</v>
      </c>
      <c r="N639" s="95">
        <v>1.8049999999999999</v>
      </c>
      <c r="O639" s="95">
        <v>1.1499999999999999</v>
      </c>
      <c r="P639" s="95">
        <v>0.85</v>
      </c>
      <c r="Q639" s="95">
        <v>0.6</v>
      </c>
      <c r="R639" s="100" t="s">
        <v>180</v>
      </c>
      <c r="S639" s="152" t="s">
        <v>180</v>
      </c>
      <c r="T639" s="100"/>
      <c r="U639" s="106"/>
      <c r="V639" s="106"/>
      <c r="W639" s="81"/>
      <c r="Y639" s="85"/>
      <c r="Z639" s="85"/>
      <c r="AB639" s="85"/>
      <c r="AC639" s="85"/>
    </row>
    <row r="640" spans="1:29" s="119" customFormat="1">
      <c r="A640" s="209" t="s">
        <v>211</v>
      </c>
      <c r="B640" s="181" t="s">
        <v>3</v>
      </c>
      <c r="C640" s="181" t="s">
        <v>35</v>
      </c>
      <c r="D640" s="181" t="s">
        <v>212</v>
      </c>
      <c r="E640" s="181"/>
      <c r="F640" s="181" t="s">
        <v>36</v>
      </c>
      <c r="G640" s="181"/>
      <c r="H640" s="181" t="s">
        <v>12</v>
      </c>
      <c r="I640" s="210" t="s">
        <v>56</v>
      </c>
      <c r="J640" s="196" t="s">
        <v>89</v>
      </c>
      <c r="K640" s="133" t="s">
        <v>20</v>
      </c>
      <c r="L640" s="134">
        <v>0.4</v>
      </c>
      <c r="M640" s="134">
        <v>0.95</v>
      </c>
      <c r="N640" s="134">
        <v>0.85499999999999998</v>
      </c>
      <c r="O640" s="134">
        <v>1</v>
      </c>
      <c r="P640" s="134">
        <v>0.88</v>
      </c>
      <c r="Q640" s="134">
        <f>P640</f>
        <v>0.88</v>
      </c>
      <c r="R640" s="135">
        <v>95599912</v>
      </c>
      <c r="S640" s="157" t="s">
        <v>19</v>
      </c>
      <c r="T640" s="135">
        <v>4.5</v>
      </c>
      <c r="U640" s="136">
        <v>275.43059999999997</v>
      </c>
      <c r="V640" s="136">
        <f>U640*(1+P640)*T640*1.18+((U641+U642)*(1+P641))*1.18+L640*M640*$V$1</f>
        <v>4778.9490174799994</v>
      </c>
      <c r="W640" s="137">
        <f>U640*(1+Q640)*T640*1.18+((U641+U642)*(1+Q641))*1.18+L640*N640*$W$1</f>
        <v>4303.3392304799991</v>
      </c>
      <c r="Y640" s="124">
        <f>L640*M640*O640*$V$1</f>
        <v>790.4</v>
      </c>
      <c r="Z640" s="85">
        <f>V640-Y640</f>
        <v>3988.5490174799993</v>
      </c>
      <c r="AB640" s="85">
        <f>L640*N640*O640*$W$1</f>
        <v>482.22</v>
      </c>
      <c r="AC640" s="85">
        <f>W640-AB640</f>
        <v>3821.1192304799988</v>
      </c>
    </row>
    <row r="641" spans="1:29" s="119" customFormat="1">
      <c r="A641" s="139" t="s">
        <v>211</v>
      </c>
      <c r="B641" s="140" t="s">
        <v>3</v>
      </c>
      <c r="C641" s="140" t="s">
        <v>35</v>
      </c>
      <c r="D641" s="140" t="s">
        <v>212</v>
      </c>
      <c r="E641" s="140"/>
      <c r="F641" s="140" t="s">
        <v>36</v>
      </c>
      <c r="G641" s="140"/>
      <c r="H641" s="140" t="s">
        <v>12</v>
      </c>
      <c r="I641" s="145" t="s">
        <v>56</v>
      </c>
      <c r="J641" s="197" t="s">
        <v>89</v>
      </c>
      <c r="K641" s="3" t="s">
        <v>21</v>
      </c>
      <c r="L641" s="84"/>
      <c r="M641" s="84"/>
      <c r="N641" s="84"/>
      <c r="O641" s="84"/>
      <c r="P641" s="84">
        <v>0.85</v>
      </c>
      <c r="Q641" s="84">
        <v>0.6</v>
      </c>
      <c r="R641" s="82">
        <v>12640445</v>
      </c>
      <c r="S641" s="150" t="s">
        <v>180</v>
      </c>
      <c r="T641" s="82">
        <v>1</v>
      </c>
      <c r="U641" s="85">
        <v>527.27880000000005</v>
      </c>
      <c r="V641" s="85"/>
      <c r="W641" s="86"/>
      <c r="Y641" s="85"/>
      <c r="Z641" s="85"/>
      <c r="AB641" s="85"/>
      <c r="AC641" s="85"/>
    </row>
    <row r="642" spans="1:29" s="119" customFormat="1" ht="12" thickBot="1">
      <c r="A642" s="139" t="s">
        <v>211</v>
      </c>
      <c r="B642" s="140" t="s">
        <v>3</v>
      </c>
      <c r="C642" s="140" t="s">
        <v>35</v>
      </c>
      <c r="D642" s="140" t="s">
        <v>212</v>
      </c>
      <c r="E642" s="140"/>
      <c r="F642" s="140" t="s">
        <v>36</v>
      </c>
      <c r="G642" s="140"/>
      <c r="H642" s="140" t="s">
        <v>12</v>
      </c>
      <c r="I642" s="145" t="s">
        <v>56</v>
      </c>
      <c r="J642" s="198" t="s">
        <v>89</v>
      </c>
      <c r="K642" s="88" t="s">
        <v>22</v>
      </c>
      <c r="L642" s="89"/>
      <c r="M642" s="89"/>
      <c r="N642" s="89"/>
      <c r="O642" s="89"/>
      <c r="P642" s="89">
        <v>0.85</v>
      </c>
      <c r="Q642" s="89">
        <v>0.6</v>
      </c>
      <c r="R642" s="90">
        <v>90528145</v>
      </c>
      <c r="S642" s="156" t="s">
        <v>19</v>
      </c>
      <c r="T642" s="90">
        <v>1</v>
      </c>
      <c r="U642" s="91">
        <v>40.279800000000002</v>
      </c>
      <c r="V642" s="91"/>
      <c r="W642" s="92"/>
      <c r="Y642" s="85"/>
      <c r="Z642" s="85"/>
      <c r="AB642" s="85"/>
      <c r="AC642" s="85"/>
    </row>
    <row r="643" spans="1:29" s="119" customFormat="1" ht="12" thickBot="1">
      <c r="A643" s="139" t="s">
        <v>211</v>
      </c>
      <c r="B643" s="140" t="s">
        <v>3</v>
      </c>
      <c r="C643" s="140" t="s">
        <v>35</v>
      </c>
      <c r="D643" s="140" t="s">
        <v>212</v>
      </c>
      <c r="E643" s="140"/>
      <c r="F643" s="140" t="s">
        <v>36</v>
      </c>
      <c r="G643" s="140"/>
      <c r="H643" s="140" t="s">
        <v>12</v>
      </c>
      <c r="I643" s="145" t="s">
        <v>56</v>
      </c>
      <c r="J643" s="195" t="s">
        <v>90</v>
      </c>
      <c r="K643" s="94" t="s">
        <v>23</v>
      </c>
      <c r="L643" s="95">
        <v>0.3</v>
      </c>
      <c r="M643" s="95">
        <v>0.85499999999999998</v>
      </c>
      <c r="N643" s="95">
        <v>0.66499999999999992</v>
      </c>
      <c r="O643" s="95">
        <v>1</v>
      </c>
      <c r="P643" s="95">
        <v>0.85</v>
      </c>
      <c r="Q643" s="95">
        <v>0.6</v>
      </c>
      <c r="R643" s="100">
        <v>13272720</v>
      </c>
      <c r="S643" s="100">
        <v>19347470</v>
      </c>
      <c r="T643" s="97">
        <v>1</v>
      </c>
      <c r="U643" s="98">
        <v>273.46200000000005</v>
      </c>
      <c r="V643" s="98">
        <f>T643*(U643*(1+P643)*1.18)+L643*M643*$V$1</f>
        <v>1130.4875460000001</v>
      </c>
      <c r="W643" s="81">
        <f>T643*(U643*(1+Q643)*1.18)+L643*N643*$W$1</f>
        <v>797.59125600000004</v>
      </c>
      <c r="Y643" s="124">
        <f t="shared" ref="Y643:Y648" si="214">L643*M643*O643*$V$1</f>
        <v>533.52</v>
      </c>
      <c r="Z643" s="85">
        <f t="shared" ref="Z643:Z648" si="215">V643-Y643</f>
        <v>596.96754600000008</v>
      </c>
      <c r="AB643" s="85">
        <f t="shared" ref="AB643:AB648" si="216">L643*N643*O643*$W$1</f>
        <v>281.29499999999996</v>
      </c>
      <c r="AC643" s="85">
        <f t="shared" ref="AC643:AC648" si="217">W643-AB643</f>
        <v>516.29625600000008</v>
      </c>
    </row>
    <row r="644" spans="1:29" s="119" customFormat="1" ht="12" thickBot="1">
      <c r="A644" s="139" t="s">
        <v>211</v>
      </c>
      <c r="B644" s="140" t="s">
        <v>3</v>
      </c>
      <c r="C644" s="140" t="s">
        <v>35</v>
      </c>
      <c r="D644" s="140" t="s">
        <v>212</v>
      </c>
      <c r="E644" s="140"/>
      <c r="F644" s="140" t="s">
        <v>36</v>
      </c>
      <c r="G644" s="140"/>
      <c r="H644" s="140" t="s">
        <v>12</v>
      </c>
      <c r="I644" s="145" t="s">
        <v>56</v>
      </c>
      <c r="J644" s="199" t="s">
        <v>91</v>
      </c>
      <c r="K644" s="94" t="s">
        <v>157</v>
      </c>
      <c r="L644" s="95">
        <v>0.3</v>
      </c>
      <c r="M644" s="95">
        <v>0.95</v>
      </c>
      <c r="N644" s="95">
        <v>0.95</v>
      </c>
      <c r="O644" s="95">
        <v>1</v>
      </c>
      <c r="P644" s="95">
        <v>0.85</v>
      </c>
      <c r="Q644" s="95">
        <v>0.6</v>
      </c>
      <c r="R644" s="100">
        <v>13503675</v>
      </c>
      <c r="S644" s="100">
        <v>19347478</v>
      </c>
      <c r="T644" s="100">
        <v>1</v>
      </c>
      <c r="U644" s="98">
        <v>245.37120000000002</v>
      </c>
      <c r="V644" s="98">
        <f>T644*(U644*(1+P644)*1.18)+L644*M644*$V$1</f>
        <v>1128.4453295999999</v>
      </c>
      <c r="W644" s="81">
        <f>T644*(U644*(1+Q644)*1.18)+L644*N644*$W$1</f>
        <v>865.1108256</v>
      </c>
      <c r="Y644" s="124">
        <f t="shared" si="214"/>
        <v>592.79999999999995</v>
      </c>
      <c r="Z644" s="85">
        <f t="shared" si="215"/>
        <v>535.64532959999997</v>
      </c>
      <c r="AB644" s="85">
        <f t="shared" si="216"/>
        <v>401.84999999999997</v>
      </c>
      <c r="AC644" s="85">
        <f t="shared" si="217"/>
        <v>463.26082560000003</v>
      </c>
    </row>
    <row r="645" spans="1:29" s="119" customFormat="1" ht="12" thickBot="1">
      <c r="A645" s="139" t="s">
        <v>211</v>
      </c>
      <c r="B645" s="140" t="s">
        <v>3</v>
      </c>
      <c r="C645" s="140" t="s">
        <v>35</v>
      </c>
      <c r="D645" s="140" t="s">
        <v>212</v>
      </c>
      <c r="E645" s="140"/>
      <c r="F645" s="140" t="s">
        <v>36</v>
      </c>
      <c r="G645" s="140"/>
      <c r="H645" s="140" t="s">
        <v>12</v>
      </c>
      <c r="I645" s="145" t="s">
        <v>56</v>
      </c>
      <c r="J645" s="199" t="s">
        <v>158</v>
      </c>
      <c r="K645" s="94" t="s">
        <v>159</v>
      </c>
      <c r="L645" s="95">
        <v>0.4</v>
      </c>
      <c r="M645" s="95">
        <v>0.95</v>
      </c>
      <c r="N645" s="95">
        <v>0.95</v>
      </c>
      <c r="O645" s="95">
        <v>1</v>
      </c>
      <c r="P645" s="95">
        <v>0.85</v>
      </c>
      <c r="Q645" s="95">
        <v>0.6</v>
      </c>
      <c r="R645" s="100">
        <v>25193474</v>
      </c>
      <c r="S645" s="100">
        <v>19347364</v>
      </c>
      <c r="T645" s="100">
        <v>4</v>
      </c>
      <c r="U645" s="98">
        <v>89.76</v>
      </c>
      <c r="V645" s="98">
        <f>T645*(U645*(1+P645)*1.18)+L645*M645*$V$1</f>
        <v>1574.1843199999998</v>
      </c>
      <c r="W645" s="81">
        <f>T645*(U645*(1+Q645)*1.18)+L645*N645*$W$1</f>
        <v>1213.66752</v>
      </c>
      <c r="Y645" s="124">
        <f t="shared" si="214"/>
        <v>790.4</v>
      </c>
      <c r="Z645" s="85">
        <f t="shared" si="215"/>
        <v>783.78431999999987</v>
      </c>
      <c r="AB645" s="85">
        <f t="shared" si="216"/>
        <v>535.79999999999995</v>
      </c>
      <c r="AC645" s="85">
        <f t="shared" si="217"/>
        <v>677.86752000000001</v>
      </c>
    </row>
    <row r="646" spans="1:29" s="119" customFormat="1" ht="12" thickBot="1">
      <c r="A646" s="139" t="s">
        <v>211</v>
      </c>
      <c r="B646" s="140" t="s">
        <v>3</v>
      </c>
      <c r="C646" s="140" t="s">
        <v>35</v>
      </c>
      <c r="D646" s="140" t="s">
        <v>212</v>
      </c>
      <c r="E646" s="140"/>
      <c r="F646" s="140" t="s">
        <v>36</v>
      </c>
      <c r="G646" s="140"/>
      <c r="H646" s="140" t="s">
        <v>12</v>
      </c>
      <c r="I646" s="145" t="s">
        <v>56</v>
      </c>
      <c r="J646" s="195" t="s">
        <v>93</v>
      </c>
      <c r="K646" s="94" t="s">
        <v>24</v>
      </c>
      <c r="L646" s="95">
        <v>0.3</v>
      </c>
      <c r="M646" s="95">
        <v>0.95</v>
      </c>
      <c r="N646" s="95">
        <v>0.95</v>
      </c>
      <c r="O646" s="95">
        <v>1</v>
      </c>
      <c r="P646" s="95">
        <v>0.85</v>
      </c>
      <c r="Q646" s="95">
        <v>0.6</v>
      </c>
      <c r="R646" s="100">
        <v>96476979</v>
      </c>
      <c r="S646" s="152" t="s">
        <v>180</v>
      </c>
      <c r="T646" s="100">
        <v>1</v>
      </c>
      <c r="U646" s="98">
        <v>8382.1458000000002</v>
      </c>
      <c r="V646" s="98">
        <f>T646*(U646*(1+P646)*1.18)+L646*M646*$V$1</f>
        <v>18891.024281399998</v>
      </c>
      <c r="W646" s="81">
        <f>T646*(U646*(1+Q646)*1.18)+L646*N646*$W$1</f>
        <v>16227.3412704</v>
      </c>
      <c r="Y646" s="124">
        <f t="shared" si="214"/>
        <v>592.79999999999995</v>
      </c>
      <c r="Z646" s="85">
        <f t="shared" si="215"/>
        <v>18298.224281399998</v>
      </c>
      <c r="AB646" s="85">
        <f t="shared" si="216"/>
        <v>401.84999999999997</v>
      </c>
      <c r="AC646" s="85">
        <f t="shared" si="217"/>
        <v>15825.4912704</v>
      </c>
    </row>
    <row r="647" spans="1:29" s="119" customFormat="1" ht="12" thickBot="1">
      <c r="A647" s="139" t="s">
        <v>211</v>
      </c>
      <c r="B647" s="140" t="s">
        <v>3</v>
      </c>
      <c r="C647" s="140" t="s">
        <v>35</v>
      </c>
      <c r="D647" s="140" t="s">
        <v>212</v>
      </c>
      <c r="E647" s="140"/>
      <c r="F647" s="140" t="s">
        <v>36</v>
      </c>
      <c r="G647" s="140"/>
      <c r="H647" s="140" t="s">
        <v>12</v>
      </c>
      <c r="I647" s="145" t="s">
        <v>56</v>
      </c>
      <c r="J647" s="195" t="s">
        <v>94</v>
      </c>
      <c r="K647" s="94" t="s">
        <v>25</v>
      </c>
      <c r="L647" s="95">
        <v>1</v>
      </c>
      <c r="M647" s="95">
        <v>0.47499999999999998</v>
      </c>
      <c r="N647" s="95">
        <v>0.52249999999999996</v>
      </c>
      <c r="O647" s="95">
        <v>1</v>
      </c>
      <c r="P647" s="95">
        <v>0.85</v>
      </c>
      <c r="Q647" s="95">
        <v>0.6</v>
      </c>
      <c r="R647" s="100">
        <v>13412810</v>
      </c>
      <c r="S647" s="100">
        <v>19347591</v>
      </c>
      <c r="T647" s="100">
        <v>1</v>
      </c>
      <c r="U647" s="98">
        <v>1215.7584000000002</v>
      </c>
      <c r="V647" s="98">
        <f>T647*(U647*(1+P647)*1.18)+L647*M647*$V$1</f>
        <v>3642.0005872000006</v>
      </c>
      <c r="W647" s="81">
        <f>T647*(U647*(1+Q647)*1.18)+L647*N647*$W$1</f>
        <v>3032.0768592000004</v>
      </c>
      <c r="Y647" s="124">
        <f t="shared" si="214"/>
        <v>988</v>
      </c>
      <c r="Z647" s="85">
        <f t="shared" si="215"/>
        <v>2654.0005872000006</v>
      </c>
      <c r="AB647" s="85">
        <f t="shared" si="216"/>
        <v>736.72499999999991</v>
      </c>
      <c r="AC647" s="85">
        <f t="shared" si="217"/>
        <v>2295.3518592000005</v>
      </c>
    </row>
    <row r="648" spans="1:29" s="119" customFormat="1">
      <c r="A648" s="139" t="s">
        <v>211</v>
      </c>
      <c r="B648" s="140" t="s">
        <v>3</v>
      </c>
      <c r="C648" s="140" t="s">
        <v>35</v>
      </c>
      <c r="D648" s="140" t="s">
        <v>212</v>
      </c>
      <c r="E648" s="140"/>
      <c r="F648" s="140" t="s">
        <v>36</v>
      </c>
      <c r="G648" s="140"/>
      <c r="H648" s="140" t="s">
        <v>12</v>
      </c>
      <c r="I648" s="145" t="s">
        <v>56</v>
      </c>
      <c r="J648" s="192" t="s">
        <v>95</v>
      </c>
      <c r="K648" s="77" t="s">
        <v>25</v>
      </c>
      <c r="L648" s="78">
        <v>1.3</v>
      </c>
      <c r="M648" s="78">
        <v>0.85499999999999998</v>
      </c>
      <c r="N648" s="78">
        <v>0.71249999999999991</v>
      </c>
      <c r="O648" s="78">
        <v>1</v>
      </c>
      <c r="P648" s="78">
        <v>0.85</v>
      </c>
      <c r="Q648" s="78">
        <v>0.6</v>
      </c>
      <c r="R648" s="79">
        <v>13412810</v>
      </c>
      <c r="S648" s="79">
        <v>19347591</v>
      </c>
      <c r="T648" s="79">
        <v>1</v>
      </c>
      <c r="U648" s="80">
        <v>1215.7584000000002</v>
      </c>
      <c r="V648" s="80">
        <f>T648*(U648*(1+P648)*1.18)+T649*(U649*(1+P649)*1.18)+L648*M648*$V$1</f>
        <v>11183.735037600001</v>
      </c>
      <c r="W648" s="102">
        <f>T648*(U648*(1+Q648)*1.18)+T649*(U649*(1+Q649)*1.18)+L648*N648*$W$1</f>
        <v>8978.933613600002</v>
      </c>
      <c r="Y648" s="124">
        <f t="shared" si="214"/>
        <v>2311.92</v>
      </c>
      <c r="Z648" s="85">
        <f t="shared" si="215"/>
        <v>8871.8150376000012</v>
      </c>
      <c r="AB648" s="85">
        <f t="shared" si="216"/>
        <v>1306.0124999999998</v>
      </c>
      <c r="AC648" s="85">
        <f t="shared" si="217"/>
        <v>7672.9211136000022</v>
      </c>
    </row>
    <row r="649" spans="1:29" s="119" customFormat="1">
      <c r="A649" s="139" t="s">
        <v>211</v>
      </c>
      <c r="B649" s="140" t="s">
        <v>3</v>
      </c>
      <c r="C649" s="140" t="s">
        <v>35</v>
      </c>
      <c r="D649" s="140" t="s">
        <v>212</v>
      </c>
      <c r="E649" s="140"/>
      <c r="F649" s="140" t="s">
        <v>36</v>
      </c>
      <c r="G649" s="140"/>
      <c r="H649" s="140" t="s">
        <v>12</v>
      </c>
      <c r="I649" s="145" t="s">
        <v>56</v>
      </c>
      <c r="J649" s="193" t="s">
        <v>95</v>
      </c>
      <c r="K649" s="3" t="s">
        <v>26</v>
      </c>
      <c r="L649" s="84"/>
      <c r="M649" s="84"/>
      <c r="N649" s="84"/>
      <c r="O649" s="84"/>
      <c r="P649" s="84">
        <v>0.85</v>
      </c>
      <c r="Q649" s="84">
        <v>0.6</v>
      </c>
      <c r="R649" s="82">
        <v>95527031</v>
      </c>
      <c r="S649" s="82">
        <v>19347596</v>
      </c>
      <c r="T649" s="82">
        <v>2</v>
      </c>
      <c r="U649" s="85">
        <v>1424.1444000000001</v>
      </c>
      <c r="V649" s="85"/>
      <c r="W649" s="86"/>
      <c r="Y649" s="85"/>
      <c r="Z649" s="85"/>
      <c r="AB649" s="85"/>
      <c r="AC649" s="85"/>
    </row>
    <row r="650" spans="1:29" s="119" customFormat="1" ht="12.75" thickBot="1">
      <c r="A650" s="139" t="s">
        <v>211</v>
      </c>
      <c r="B650" s="140" t="s">
        <v>3</v>
      </c>
      <c r="C650" s="140" t="s">
        <v>35</v>
      </c>
      <c r="D650" s="140" t="s">
        <v>212</v>
      </c>
      <c r="E650" s="140"/>
      <c r="F650" s="140" t="s">
        <v>36</v>
      </c>
      <c r="G650" s="140"/>
      <c r="H650" s="140" t="s">
        <v>12</v>
      </c>
      <c r="I650" s="145" t="s">
        <v>56</v>
      </c>
      <c r="J650" s="194" t="s">
        <v>95</v>
      </c>
      <c r="K650" s="88" t="s">
        <v>27</v>
      </c>
      <c r="L650" s="89"/>
      <c r="M650" s="89"/>
      <c r="N650" s="89"/>
      <c r="O650" s="89"/>
      <c r="P650" s="89">
        <v>0.85</v>
      </c>
      <c r="Q650" s="89">
        <v>0.6</v>
      </c>
      <c r="R650" s="90"/>
      <c r="S650" s="214">
        <v>19373906</v>
      </c>
      <c r="T650" s="90">
        <v>1</v>
      </c>
      <c r="U650" s="91">
        <v>4064.0472</v>
      </c>
      <c r="V650" s="91"/>
      <c r="W650" s="92"/>
      <c r="Y650" s="85"/>
      <c r="Z650" s="85"/>
      <c r="AB650" s="85"/>
      <c r="AC650" s="85"/>
    </row>
    <row r="651" spans="1:29" s="119" customFormat="1" ht="12" thickBot="1">
      <c r="A651" s="139" t="s">
        <v>211</v>
      </c>
      <c r="B651" s="140" t="s">
        <v>3</v>
      </c>
      <c r="C651" s="140" t="s">
        <v>35</v>
      </c>
      <c r="D651" s="140" t="s">
        <v>212</v>
      </c>
      <c r="E651" s="140"/>
      <c r="F651" s="140" t="s">
        <v>36</v>
      </c>
      <c r="G651" s="140"/>
      <c r="H651" s="140" t="s">
        <v>12</v>
      </c>
      <c r="I651" s="145" t="s">
        <v>56</v>
      </c>
      <c r="J651" s="195" t="s">
        <v>96</v>
      </c>
      <c r="K651" s="94" t="s">
        <v>28</v>
      </c>
      <c r="L651" s="95">
        <v>0.89999999999999991</v>
      </c>
      <c r="M651" s="95">
        <v>0.57950000000000002</v>
      </c>
      <c r="N651" s="95">
        <v>0.61749999999999994</v>
      </c>
      <c r="O651" s="95">
        <v>1</v>
      </c>
      <c r="P651" s="95">
        <v>0.85</v>
      </c>
      <c r="Q651" s="95">
        <v>0.6</v>
      </c>
      <c r="R651" s="100">
        <v>13473428</v>
      </c>
      <c r="S651" s="100">
        <v>19347582</v>
      </c>
      <c r="T651" s="100">
        <v>1</v>
      </c>
      <c r="U651" s="98">
        <v>951.66</v>
      </c>
      <c r="V651" s="98">
        <f>T651*(U651*(1+P651)*1.18)+L651*M651*$V$1</f>
        <v>3162.2977799999999</v>
      </c>
      <c r="W651" s="81">
        <f>T651*(U651*(1+Q651)*1.18)+L651*N651*$W$1</f>
        <v>2580.3415799999998</v>
      </c>
      <c r="Y651" s="124">
        <f t="shared" ref="Y651:Y652" si="218">L651*M651*O651*$V$1</f>
        <v>1084.8239999999998</v>
      </c>
      <c r="Z651" s="85">
        <f t="shared" ref="Z651:Z652" si="219">V651-Y651</f>
        <v>2077.4737800000003</v>
      </c>
      <c r="AB651" s="85">
        <f t="shared" ref="AB651:AB652" si="220">L651*N651*O651*$W$1</f>
        <v>783.60749999999985</v>
      </c>
      <c r="AC651" s="85">
        <f t="shared" ref="AC651:AC652" si="221">W651-AB651</f>
        <v>1796.7340799999999</v>
      </c>
    </row>
    <row r="652" spans="1:29" s="119" customFormat="1">
      <c r="A652" s="139" t="s">
        <v>211</v>
      </c>
      <c r="B652" s="140" t="s">
        <v>3</v>
      </c>
      <c r="C652" s="140" t="s">
        <v>35</v>
      </c>
      <c r="D652" s="140" t="s">
        <v>212</v>
      </c>
      <c r="E652" s="140"/>
      <c r="F652" s="140" t="s">
        <v>36</v>
      </c>
      <c r="G652" s="140"/>
      <c r="H652" s="140" t="s">
        <v>12</v>
      </c>
      <c r="I652" s="145" t="s">
        <v>56</v>
      </c>
      <c r="J652" s="192" t="s">
        <v>97</v>
      </c>
      <c r="K652" s="77" t="s">
        <v>28</v>
      </c>
      <c r="L652" s="78">
        <v>1.2</v>
      </c>
      <c r="M652" s="78">
        <v>0.8929999999999999</v>
      </c>
      <c r="N652" s="78">
        <v>0.76</v>
      </c>
      <c r="O652" s="78">
        <v>1</v>
      </c>
      <c r="P652" s="78">
        <v>0.85</v>
      </c>
      <c r="Q652" s="78">
        <v>0.6</v>
      </c>
      <c r="R652" s="79">
        <v>13473428</v>
      </c>
      <c r="S652" s="79">
        <v>19347582</v>
      </c>
      <c r="T652" s="79">
        <v>1</v>
      </c>
      <c r="U652" s="80">
        <v>951.66</v>
      </c>
      <c r="V652" s="80">
        <f>T652*(U652*(1+P652)*1.18)+T653*(U653*(1+P653)*1.18)+L652*M652*$V$1</f>
        <v>8714.3424491999995</v>
      </c>
      <c r="W652" s="102">
        <f>T652*(U652*(1+Q652)*1.18)+T653*(U653*(1+Q653)*1.18)+L652*N652*$W$1</f>
        <v>6894.9270912000002</v>
      </c>
      <c r="Y652" s="124">
        <f t="shared" si="218"/>
        <v>2228.9279999999999</v>
      </c>
      <c r="Z652" s="85">
        <f t="shared" si="219"/>
        <v>6485.4144491999996</v>
      </c>
      <c r="AB652" s="85">
        <f t="shared" si="220"/>
        <v>1285.9199999999998</v>
      </c>
      <c r="AC652" s="85">
        <f t="shared" si="221"/>
        <v>5609.0070912000001</v>
      </c>
    </row>
    <row r="653" spans="1:29" s="119" customFormat="1">
      <c r="A653" s="139" t="s">
        <v>211</v>
      </c>
      <c r="B653" s="140" t="s">
        <v>3</v>
      </c>
      <c r="C653" s="140" t="s">
        <v>35</v>
      </c>
      <c r="D653" s="140" t="s">
        <v>212</v>
      </c>
      <c r="E653" s="140"/>
      <c r="F653" s="140" t="s">
        <v>36</v>
      </c>
      <c r="G653" s="140"/>
      <c r="H653" s="140" t="s">
        <v>12</v>
      </c>
      <c r="I653" s="145" t="s">
        <v>56</v>
      </c>
      <c r="J653" s="193" t="s">
        <v>97</v>
      </c>
      <c r="K653" s="3" t="s">
        <v>29</v>
      </c>
      <c r="L653" s="84"/>
      <c r="M653" s="84"/>
      <c r="N653" s="84"/>
      <c r="O653" s="84"/>
      <c r="P653" s="84">
        <v>0.85</v>
      </c>
      <c r="Q653" s="84">
        <v>0.6</v>
      </c>
      <c r="R653" s="82">
        <v>13502139</v>
      </c>
      <c r="S653" s="82">
        <v>19347601</v>
      </c>
      <c r="T653" s="82">
        <v>2</v>
      </c>
      <c r="U653" s="85">
        <v>1009.6061999999999</v>
      </c>
      <c r="V653" s="85"/>
      <c r="W653" s="86"/>
      <c r="Y653" s="85"/>
      <c r="Z653" s="85"/>
      <c r="AB653" s="85"/>
      <c r="AC653" s="85"/>
    </row>
    <row r="654" spans="1:29" s="119" customFormat="1" ht="12.75" thickBot="1">
      <c r="A654" s="139" t="s">
        <v>211</v>
      </c>
      <c r="B654" s="140" t="s">
        <v>3</v>
      </c>
      <c r="C654" s="140" t="s">
        <v>35</v>
      </c>
      <c r="D654" s="140" t="s">
        <v>212</v>
      </c>
      <c r="E654" s="140"/>
      <c r="F654" s="140" t="s">
        <v>36</v>
      </c>
      <c r="G654" s="140"/>
      <c r="H654" s="140" t="s">
        <v>12</v>
      </c>
      <c r="I654" s="145" t="s">
        <v>56</v>
      </c>
      <c r="J654" s="194" t="s">
        <v>97</v>
      </c>
      <c r="K654" s="88" t="s">
        <v>31</v>
      </c>
      <c r="L654" s="89"/>
      <c r="M654" s="89"/>
      <c r="N654" s="89"/>
      <c r="O654" s="89"/>
      <c r="P654" s="89">
        <v>0.85</v>
      </c>
      <c r="Q654" s="89">
        <v>0.6</v>
      </c>
      <c r="R654" s="90"/>
      <c r="S654" s="214">
        <v>19373908</v>
      </c>
      <c r="T654" s="90">
        <v>1</v>
      </c>
      <c r="U654" s="91">
        <v>3057.7764000000002</v>
      </c>
      <c r="V654" s="91"/>
      <c r="W654" s="92"/>
      <c r="Y654" s="85"/>
      <c r="Z654" s="85"/>
      <c r="AB654" s="85"/>
      <c r="AC654" s="85"/>
    </row>
    <row r="655" spans="1:29" s="119" customFormat="1">
      <c r="A655" s="139" t="s">
        <v>211</v>
      </c>
      <c r="B655" s="140" t="s">
        <v>3</v>
      </c>
      <c r="C655" s="140" t="s">
        <v>35</v>
      </c>
      <c r="D655" s="140" t="s">
        <v>212</v>
      </c>
      <c r="E655" s="140"/>
      <c r="F655" s="140" t="s">
        <v>36</v>
      </c>
      <c r="G655" s="140"/>
      <c r="H655" s="140" t="s">
        <v>12</v>
      </c>
      <c r="I655" s="145" t="s">
        <v>56</v>
      </c>
      <c r="J655" s="192" t="s">
        <v>98</v>
      </c>
      <c r="K655" s="77" t="s">
        <v>160</v>
      </c>
      <c r="L655" s="78">
        <v>1</v>
      </c>
      <c r="M655" s="78">
        <v>1.2825</v>
      </c>
      <c r="N655" s="78">
        <v>1.0449999999999999</v>
      </c>
      <c r="O655" s="78">
        <v>1</v>
      </c>
      <c r="P655" s="78">
        <v>0.85</v>
      </c>
      <c r="Q655" s="78">
        <v>0.6</v>
      </c>
      <c r="R655" s="79">
        <v>13374237</v>
      </c>
      <c r="S655" s="79">
        <v>19372096</v>
      </c>
      <c r="T655" s="79">
        <v>1</v>
      </c>
      <c r="U655" s="80">
        <v>1834.1130000000001</v>
      </c>
      <c r="V655" s="80">
        <f>T655*(U655*(1+P655)*1.18)+L655*M655*$V$1</f>
        <v>6671.4686789999996</v>
      </c>
      <c r="W655" s="102">
        <f>T655*(U655*(1+Q655)*1.18)+L655*N655*$W$1</f>
        <v>4936.2553439999992</v>
      </c>
      <c r="Y655" s="124">
        <f>L655*M655*O655*$V$1</f>
        <v>2667.6</v>
      </c>
      <c r="Z655" s="85">
        <f>V655-Y655</f>
        <v>4003.8686789999997</v>
      </c>
      <c r="AB655" s="85">
        <f>L655*N655*O655*$W$1</f>
        <v>1473.4499999999998</v>
      </c>
      <c r="AC655" s="85">
        <f>W655-AB655</f>
        <v>3462.8053439999994</v>
      </c>
    </row>
    <row r="656" spans="1:29" s="119" customFormat="1" ht="12" thickBot="1">
      <c r="A656" s="139" t="s">
        <v>211</v>
      </c>
      <c r="B656" s="140" t="s">
        <v>3</v>
      </c>
      <c r="C656" s="140" t="s">
        <v>35</v>
      </c>
      <c r="D656" s="140" t="s">
        <v>212</v>
      </c>
      <c r="E656" s="140"/>
      <c r="F656" s="140" t="s">
        <v>36</v>
      </c>
      <c r="G656" s="140"/>
      <c r="H656" s="140" t="s">
        <v>12</v>
      </c>
      <c r="I656" s="145" t="s">
        <v>56</v>
      </c>
      <c r="J656" s="194" t="s">
        <v>98</v>
      </c>
      <c r="K656" s="88" t="s">
        <v>161</v>
      </c>
      <c r="L656" s="89"/>
      <c r="M656" s="89"/>
      <c r="N656" s="89"/>
      <c r="O656" s="89"/>
      <c r="P656" s="89">
        <v>0.85</v>
      </c>
      <c r="Q656" s="89">
        <v>0.6</v>
      </c>
      <c r="R656" s="90">
        <v>13374236</v>
      </c>
      <c r="S656" s="154" t="s">
        <v>180</v>
      </c>
      <c r="T656" s="90">
        <v>1</v>
      </c>
      <c r="U656" s="91">
        <v>5227.0002000000004</v>
      </c>
      <c r="V656" s="91"/>
      <c r="W656" s="92"/>
      <c r="Y656" s="85"/>
      <c r="Z656" s="85"/>
      <c r="AB656" s="85"/>
      <c r="AC656" s="85"/>
    </row>
    <row r="657" spans="1:29" s="119" customFormat="1">
      <c r="A657" s="139" t="s">
        <v>211</v>
      </c>
      <c r="B657" s="140" t="s">
        <v>3</v>
      </c>
      <c r="C657" s="140" t="s">
        <v>35</v>
      </c>
      <c r="D657" s="140" t="s">
        <v>212</v>
      </c>
      <c r="E657" s="140"/>
      <c r="F657" s="140" t="s">
        <v>36</v>
      </c>
      <c r="G657" s="140"/>
      <c r="H657" s="140" t="s">
        <v>12</v>
      </c>
      <c r="I657" s="145" t="s">
        <v>56</v>
      </c>
      <c r="J657" s="192" t="s">
        <v>32</v>
      </c>
      <c r="K657" s="77" t="s">
        <v>162</v>
      </c>
      <c r="L657" s="78">
        <v>1</v>
      </c>
      <c r="M657" s="78">
        <v>1.2825</v>
      </c>
      <c r="N657" s="78">
        <v>1.0449999999999999</v>
      </c>
      <c r="O657" s="78">
        <v>1</v>
      </c>
      <c r="P657" s="78">
        <v>0.85</v>
      </c>
      <c r="Q657" s="78">
        <v>0.6</v>
      </c>
      <c r="R657" s="79" t="s">
        <v>213</v>
      </c>
      <c r="S657" s="79">
        <v>19372096</v>
      </c>
      <c r="T657" s="79">
        <v>1</v>
      </c>
      <c r="U657" s="105">
        <v>1834.1130000000001</v>
      </c>
      <c r="V657" s="80">
        <f>T657*(U657*(1+P657)*1.18)+L657*M657*$V$1+T658*(U658*(1+P658)*1.18)</f>
        <v>8949.3418590000001</v>
      </c>
      <c r="W657" s="102">
        <f>T657*(U657*(1+Q657)*1.18)+L657*N657*$V$1+T658*(U658*(1+Q658)*1.18)</f>
        <v>7606.4578240000001</v>
      </c>
      <c r="Y657" s="124">
        <f>L657*M657*O657*$V$1</f>
        <v>2667.6</v>
      </c>
      <c r="Z657" s="85">
        <f>V657-Y657</f>
        <v>6281.7418589999997</v>
      </c>
      <c r="AB657" s="85">
        <f>L657*N657*O657*$W$1</f>
        <v>1473.4499999999998</v>
      </c>
      <c r="AC657" s="85">
        <f>W657-AB657</f>
        <v>6133.0078240000003</v>
      </c>
    </row>
    <row r="658" spans="1:29" s="119" customFormat="1">
      <c r="A658" s="139" t="s">
        <v>211</v>
      </c>
      <c r="B658" s="140" t="s">
        <v>3</v>
      </c>
      <c r="C658" s="140" t="s">
        <v>35</v>
      </c>
      <c r="D658" s="140" t="s">
        <v>212</v>
      </c>
      <c r="E658" s="140"/>
      <c r="F658" s="140" t="s">
        <v>36</v>
      </c>
      <c r="G658" s="140"/>
      <c r="H658" s="140" t="s">
        <v>12</v>
      </c>
      <c r="I658" s="145" t="s">
        <v>56</v>
      </c>
      <c r="J658" s="193" t="s">
        <v>32</v>
      </c>
      <c r="K658" s="3" t="s">
        <v>163</v>
      </c>
      <c r="L658" s="84"/>
      <c r="M658" s="84"/>
      <c r="N658" s="84"/>
      <c r="O658" s="84"/>
      <c r="P658" s="84">
        <v>0.85</v>
      </c>
      <c r="Q658" s="84">
        <v>0.6</v>
      </c>
      <c r="R658" s="82">
        <v>13505854</v>
      </c>
      <c r="S658" s="82">
        <v>19372050</v>
      </c>
      <c r="T658" s="82">
        <v>1</v>
      </c>
      <c r="U658" s="85">
        <v>1043.46</v>
      </c>
      <c r="V658" s="85"/>
      <c r="W658" s="86"/>
      <c r="Y658" s="85"/>
      <c r="Z658" s="85"/>
      <c r="AB658" s="85"/>
      <c r="AC658" s="85"/>
    </row>
    <row r="659" spans="1:29" s="119" customFormat="1" ht="12" thickBot="1">
      <c r="A659" s="139" t="s">
        <v>211</v>
      </c>
      <c r="B659" s="140" t="s">
        <v>3</v>
      </c>
      <c r="C659" s="140" t="s">
        <v>35</v>
      </c>
      <c r="D659" s="140" t="s">
        <v>212</v>
      </c>
      <c r="E659" s="140"/>
      <c r="F659" s="140" t="s">
        <v>36</v>
      </c>
      <c r="G659" s="140"/>
      <c r="H659" s="140" t="s">
        <v>12</v>
      </c>
      <c r="I659" s="145" t="s">
        <v>56</v>
      </c>
      <c r="J659" s="194" t="s">
        <v>32</v>
      </c>
      <c r="K659" s="88" t="s">
        <v>164</v>
      </c>
      <c r="L659" s="89"/>
      <c r="M659" s="89"/>
      <c r="N659" s="89"/>
      <c r="O659" s="89"/>
      <c r="P659" s="89">
        <v>0.85</v>
      </c>
      <c r="Q659" s="89">
        <v>0.6</v>
      </c>
      <c r="R659" s="90">
        <v>13505854</v>
      </c>
      <c r="S659" s="90">
        <v>19372050</v>
      </c>
      <c r="T659" s="90">
        <v>1</v>
      </c>
      <c r="U659" s="91">
        <v>1043.46</v>
      </c>
      <c r="V659" s="91"/>
      <c r="W659" s="92"/>
      <c r="Y659" s="85"/>
      <c r="Z659" s="85"/>
      <c r="AB659" s="85"/>
      <c r="AC659" s="85"/>
    </row>
    <row r="660" spans="1:29" s="119" customFormat="1">
      <c r="A660" s="139" t="s">
        <v>211</v>
      </c>
      <c r="B660" s="140" t="s">
        <v>3</v>
      </c>
      <c r="C660" s="140" t="s">
        <v>35</v>
      </c>
      <c r="D660" s="140" t="s">
        <v>212</v>
      </c>
      <c r="E660" s="140"/>
      <c r="F660" s="140" t="s">
        <v>36</v>
      </c>
      <c r="G660" s="140"/>
      <c r="H660" s="140" t="s">
        <v>12</v>
      </c>
      <c r="I660" s="145" t="s">
        <v>56</v>
      </c>
      <c r="J660" s="192" t="s">
        <v>99</v>
      </c>
      <c r="K660" s="77" t="s">
        <v>165</v>
      </c>
      <c r="L660" s="78">
        <v>0.60000000000000009</v>
      </c>
      <c r="M660" s="78">
        <v>0.95</v>
      </c>
      <c r="N660" s="78">
        <v>0.95</v>
      </c>
      <c r="O660" s="78">
        <v>1</v>
      </c>
      <c r="P660" s="78">
        <v>0.85</v>
      </c>
      <c r="Q660" s="78">
        <v>0.6</v>
      </c>
      <c r="R660" s="79">
        <v>13374243</v>
      </c>
      <c r="S660" s="79">
        <v>19372097</v>
      </c>
      <c r="T660" s="79">
        <v>1</v>
      </c>
      <c r="U660" s="80">
        <v>1249.4592</v>
      </c>
      <c r="V660" s="80">
        <f>T660*(U660*(1+P660)*1.18)+L660*M660*$V$1</f>
        <v>3913.1694336</v>
      </c>
      <c r="W660" s="102">
        <f>T660*(U660*(1+Q660)*1.18)+L660*N660*$W$1</f>
        <v>3162.6789695999996</v>
      </c>
      <c r="Y660" s="124">
        <f>L660*M660*O660*$V$1</f>
        <v>1185.6000000000001</v>
      </c>
      <c r="Z660" s="85">
        <f>V660-Y660</f>
        <v>2727.5694335999997</v>
      </c>
      <c r="AB660" s="85">
        <f>L660*N660*O660*$W$1</f>
        <v>803.7</v>
      </c>
      <c r="AC660" s="85">
        <f>W660-AB660</f>
        <v>2358.9789695999998</v>
      </c>
    </row>
    <row r="661" spans="1:29" s="119" customFormat="1" ht="12" thickBot="1">
      <c r="A661" s="139" t="s">
        <v>211</v>
      </c>
      <c r="B661" s="140" t="s">
        <v>3</v>
      </c>
      <c r="C661" s="140" t="s">
        <v>35</v>
      </c>
      <c r="D661" s="140" t="s">
        <v>212</v>
      </c>
      <c r="E661" s="140"/>
      <c r="F661" s="140" t="s">
        <v>36</v>
      </c>
      <c r="G661" s="140"/>
      <c r="H661" s="140" t="s">
        <v>12</v>
      </c>
      <c r="I661" s="145" t="s">
        <v>56</v>
      </c>
      <c r="J661" s="194" t="s">
        <v>99</v>
      </c>
      <c r="K661" s="88" t="s">
        <v>166</v>
      </c>
      <c r="L661" s="89"/>
      <c r="M661" s="89"/>
      <c r="N661" s="89"/>
      <c r="O661" s="89"/>
      <c r="P661" s="89">
        <v>0.85</v>
      </c>
      <c r="Q661" s="89">
        <v>0.6</v>
      </c>
      <c r="R661" s="90">
        <v>13374243</v>
      </c>
      <c r="S661" s="90">
        <v>19372097</v>
      </c>
      <c r="T661" s="90">
        <v>1</v>
      </c>
      <c r="U661" s="91">
        <v>1249.4592</v>
      </c>
      <c r="V661" s="91"/>
      <c r="W661" s="92"/>
      <c r="Y661" s="85"/>
      <c r="Z661" s="85"/>
      <c r="AB661" s="85"/>
      <c r="AC661" s="85"/>
    </row>
    <row r="662" spans="1:29" s="119" customFormat="1">
      <c r="A662" s="139" t="s">
        <v>211</v>
      </c>
      <c r="B662" s="140" t="s">
        <v>3</v>
      </c>
      <c r="C662" s="140" t="s">
        <v>35</v>
      </c>
      <c r="D662" s="140" t="s">
        <v>212</v>
      </c>
      <c r="E662" s="140"/>
      <c r="F662" s="140" t="s">
        <v>36</v>
      </c>
      <c r="G662" s="140"/>
      <c r="H662" s="140" t="s">
        <v>12</v>
      </c>
      <c r="I662" s="145" t="s">
        <v>56</v>
      </c>
      <c r="J662" s="192" t="s">
        <v>92</v>
      </c>
      <c r="K662" s="77" t="s">
        <v>167</v>
      </c>
      <c r="L662" s="78">
        <v>2</v>
      </c>
      <c r="M662" s="78">
        <v>1.4249999999999998</v>
      </c>
      <c r="N662" s="78">
        <v>1.8049999999999999</v>
      </c>
      <c r="O662" s="78">
        <v>1</v>
      </c>
      <c r="P662" s="78">
        <v>0.85</v>
      </c>
      <c r="Q662" s="78">
        <v>0.6</v>
      </c>
      <c r="R662" s="79" t="s">
        <v>180</v>
      </c>
      <c r="S662" s="153" t="s">
        <v>180</v>
      </c>
      <c r="T662" s="79"/>
      <c r="U662" s="105"/>
      <c r="V662" s="105"/>
      <c r="W662" s="102"/>
      <c r="Y662" s="85"/>
      <c r="Z662" s="85"/>
      <c r="AB662" s="85"/>
      <c r="AC662" s="85"/>
    </row>
    <row r="663" spans="1:29" s="119" customFormat="1">
      <c r="A663" s="139" t="s">
        <v>211</v>
      </c>
      <c r="B663" s="140" t="s">
        <v>3</v>
      </c>
      <c r="C663" s="140" t="s">
        <v>35</v>
      </c>
      <c r="D663" s="140" t="s">
        <v>212</v>
      </c>
      <c r="E663" s="140"/>
      <c r="F663" s="140" t="s">
        <v>36</v>
      </c>
      <c r="G663" s="140"/>
      <c r="H663" s="140" t="s">
        <v>12</v>
      </c>
      <c r="I663" s="145" t="s">
        <v>56</v>
      </c>
      <c r="J663" s="193" t="s">
        <v>92</v>
      </c>
      <c r="K663" s="3" t="s">
        <v>214</v>
      </c>
      <c r="L663" s="84"/>
      <c r="M663" s="84"/>
      <c r="N663" s="84"/>
      <c r="O663" s="84"/>
      <c r="P663" s="84"/>
      <c r="Q663" s="84"/>
      <c r="R663" s="82">
        <v>24422964</v>
      </c>
      <c r="S663" s="82">
        <v>19347448</v>
      </c>
      <c r="T663" s="82">
        <v>1</v>
      </c>
      <c r="U663" s="85">
        <v>795.02880000000005</v>
      </c>
      <c r="V663" s="124"/>
      <c r="W663" s="127"/>
      <c r="Y663" s="85"/>
      <c r="Z663" s="85"/>
      <c r="AB663" s="85"/>
      <c r="AC663" s="85"/>
    </row>
    <row r="664" spans="1:29" s="119" customFormat="1">
      <c r="A664" s="139" t="s">
        <v>211</v>
      </c>
      <c r="B664" s="140" t="s">
        <v>3</v>
      </c>
      <c r="C664" s="140" t="s">
        <v>35</v>
      </c>
      <c r="D664" s="140" t="s">
        <v>212</v>
      </c>
      <c r="E664" s="140"/>
      <c r="F664" s="140" t="s">
        <v>36</v>
      </c>
      <c r="G664" s="140"/>
      <c r="H664" s="140" t="s">
        <v>12</v>
      </c>
      <c r="I664" s="145" t="s">
        <v>56</v>
      </c>
      <c r="J664" s="193" t="s">
        <v>92</v>
      </c>
      <c r="K664" s="3" t="s">
        <v>179</v>
      </c>
      <c r="L664" s="84"/>
      <c r="M664" s="84"/>
      <c r="N664" s="84"/>
      <c r="O664" s="84"/>
      <c r="P664" s="84"/>
      <c r="Q664" s="84"/>
      <c r="R664" s="82">
        <v>55574864</v>
      </c>
      <c r="S664" s="82">
        <v>19347449</v>
      </c>
      <c r="T664" s="82">
        <v>1</v>
      </c>
      <c r="U664" s="85">
        <v>1311.72</v>
      </c>
      <c r="V664" s="124"/>
      <c r="W664" s="127"/>
      <c r="Y664" s="85"/>
      <c r="Z664" s="85"/>
      <c r="AB664" s="85"/>
      <c r="AC664" s="85"/>
    </row>
    <row r="665" spans="1:29" s="119" customFormat="1">
      <c r="A665" s="139" t="s">
        <v>211</v>
      </c>
      <c r="B665" s="140" t="s">
        <v>3</v>
      </c>
      <c r="C665" s="140" t="s">
        <v>35</v>
      </c>
      <c r="D665" s="140" t="s">
        <v>212</v>
      </c>
      <c r="E665" s="140"/>
      <c r="F665" s="140" t="s">
        <v>36</v>
      </c>
      <c r="G665" s="140"/>
      <c r="H665" s="140" t="s">
        <v>12</v>
      </c>
      <c r="I665" s="145" t="s">
        <v>56</v>
      </c>
      <c r="J665" s="193" t="s">
        <v>92</v>
      </c>
      <c r="K665" s="3" t="s">
        <v>178</v>
      </c>
      <c r="L665" s="84"/>
      <c r="M665" s="84"/>
      <c r="N665" s="84"/>
      <c r="O665" s="84"/>
      <c r="P665" s="84"/>
      <c r="Q665" s="84"/>
      <c r="R665" s="82">
        <v>24436052</v>
      </c>
      <c r="S665" s="150" t="s">
        <v>180</v>
      </c>
      <c r="T665" s="82">
        <v>1</v>
      </c>
      <c r="U665" s="85">
        <v>988.87980000000005</v>
      </c>
      <c r="V665" s="124"/>
      <c r="W665" s="127"/>
      <c r="Y665" s="85"/>
      <c r="Z665" s="85"/>
      <c r="AB665" s="85"/>
      <c r="AC665" s="85"/>
    </row>
    <row r="666" spans="1:29" s="119" customFormat="1" ht="12" thickBot="1">
      <c r="A666" s="139" t="s">
        <v>211</v>
      </c>
      <c r="B666" s="140" t="s">
        <v>3</v>
      </c>
      <c r="C666" s="140" t="s">
        <v>35</v>
      </c>
      <c r="D666" s="140" t="s">
        <v>212</v>
      </c>
      <c r="E666" s="140"/>
      <c r="F666" s="140" t="s">
        <v>36</v>
      </c>
      <c r="G666" s="140"/>
      <c r="H666" s="140" t="s">
        <v>12</v>
      </c>
      <c r="I666" s="145" t="s">
        <v>56</v>
      </c>
      <c r="J666" s="194" t="s">
        <v>92</v>
      </c>
      <c r="K666" s="88" t="s">
        <v>215</v>
      </c>
      <c r="L666" s="89"/>
      <c r="M666" s="89"/>
      <c r="N666" s="89"/>
      <c r="O666" s="89"/>
      <c r="P666" s="89"/>
      <c r="Q666" s="89"/>
      <c r="R666" s="90">
        <v>55570291</v>
      </c>
      <c r="S666" s="154" t="s">
        <v>180</v>
      </c>
      <c r="T666" s="90">
        <v>1</v>
      </c>
      <c r="U666" s="91">
        <v>92.687400000000011</v>
      </c>
      <c r="V666" s="128"/>
      <c r="W666" s="129"/>
      <c r="Y666" s="85"/>
      <c r="Z666" s="85"/>
      <c r="AB666" s="85"/>
      <c r="AC666" s="85"/>
    </row>
    <row r="667" spans="1:29" s="119" customFormat="1">
      <c r="A667" s="209" t="s">
        <v>211</v>
      </c>
      <c r="B667" s="181" t="s">
        <v>70</v>
      </c>
      <c r="C667" s="181" t="s">
        <v>50</v>
      </c>
      <c r="D667" s="181" t="s">
        <v>216</v>
      </c>
      <c r="E667" s="181"/>
      <c r="F667" s="181" t="s">
        <v>197</v>
      </c>
      <c r="G667" s="181"/>
      <c r="H667" s="181" t="s">
        <v>13</v>
      </c>
      <c r="I667" s="210" t="s">
        <v>56</v>
      </c>
      <c r="J667" s="196" t="s">
        <v>89</v>
      </c>
      <c r="K667" s="133" t="s">
        <v>20</v>
      </c>
      <c r="L667" s="134">
        <v>0.4</v>
      </c>
      <c r="M667" s="134">
        <v>0.95</v>
      </c>
      <c r="N667" s="134">
        <v>0.85499999999999998</v>
      </c>
      <c r="O667" s="134">
        <v>1</v>
      </c>
      <c r="P667" s="134">
        <v>0.88</v>
      </c>
      <c r="Q667" s="134">
        <f>P667</f>
        <v>0.88</v>
      </c>
      <c r="R667" s="135">
        <v>95599912</v>
      </c>
      <c r="S667" s="157" t="s">
        <v>19</v>
      </c>
      <c r="T667" s="135">
        <v>5.4</v>
      </c>
      <c r="U667" s="136">
        <v>275.43059999999997</v>
      </c>
      <c r="V667" s="136">
        <f>U667*(1+P667)*T667*1.18+((U668+U669)*(1+P668))*1.18+L667*M667*$V$1</f>
        <v>5388.1364254159989</v>
      </c>
      <c r="W667" s="137">
        <f>U667*(1+Q667)*T667*1.18+((U668+U669)*(1+Q668))*1.18+L667*N667*$W$1</f>
        <v>4904.5166804159999</v>
      </c>
      <c r="Y667" s="124">
        <f>L667*M667*O667*$V$1</f>
        <v>790.4</v>
      </c>
      <c r="Z667" s="85">
        <f>V667-Y667</f>
        <v>4597.7364254159993</v>
      </c>
      <c r="AB667" s="85">
        <f>L667*N667*O667*$W$1</f>
        <v>482.22</v>
      </c>
      <c r="AC667" s="85">
        <f>W667-AB667</f>
        <v>4422.2966804159996</v>
      </c>
    </row>
    <row r="668" spans="1:29" s="119" customFormat="1">
      <c r="A668" s="139" t="s">
        <v>211</v>
      </c>
      <c r="B668" s="140" t="s">
        <v>70</v>
      </c>
      <c r="C668" s="140" t="s">
        <v>50</v>
      </c>
      <c r="D668" s="140" t="s">
        <v>216</v>
      </c>
      <c r="E668" s="140"/>
      <c r="F668" s="140" t="s">
        <v>197</v>
      </c>
      <c r="G668" s="140"/>
      <c r="H668" s="140" t="s">
        <v>13</v>
      </c>
      <c r="I668" s="145" t="s">
        <v>56</v>
      </c>
      <c r="J668" s="197" t="s">
        <v>89</v>
      </c>
      <c r="K668" s="3" t="s">
        <v>21</v>
      </c>
      <c r="L668" s="84"/>
      <c r="M668" s="84"/>
      <c r="N668" s="84"/>
      <c r="O668" s="84"/>
      <c r="P668" s="84">
        <v>0.85</v>
      </c>
      <c r="Q668" s="84">
        <v>0.6</v>
      </c>
      <c r="R668" s="82">
        <v>93745801</v>
      </c>
      <c r="S668" s="82">
        <v>19371880</v>
      </c>
      <c r="T668" s="82">
        <v>1</v>
      </c>
      <c r="U668" s="85">
        <v>495.06720000000001</v>
      </c>
      <c r="V668" s="85"/>
      <c r="W668" s="86"/>
      <c r="Y668" s="85"/>
      <c r="Z668" s="85"/>
      <c r="AB668" s="85"/>
      <c r="AC668" s="85"/>
    </row>
    <row r="669" spans="1:29" s="119" customFormat="1" ht="12" thickBot="1">
      <c r="A669" s="139" t="s">
        <v>211</v>
      </c>
      <c r="B669" s="140" t="s">
        <v>70</v>
      </c>
      <c r="C669" s="140" t="s">
        <v>50</v>
      </c>
      <c r="D669" s="140" t="s">
        <v>216</v>
      </c>
      <c r="E669" s="140"/>
      <c r="F669" s="140" t="s">
        <v>197</v>
      </c>
      <c r="G669" s="140"/>
      <c r="H669" s="140" t="s">
        <v>13</v>
      </c>
      <c r="I669" s="145" t="s">
        <v>56</v>
      </c>
      <c r="J669" s="198" t="s">
        <v>89</v>
      </c>
      <c r="K669" s="88" t="s">
        <v>22</v>
      </c>
      <c r="L669" s="89"/>
      <c r="M669" s="89"/>
      <c r="N669" s="89"/>
      <c r="O669" s="89"/>
      <c r="P669" s="89">
        <v>0.85</v>
      </c>
      <c r="Q669" s="89">
        <v>0.6</v>
      </c>
      <c r="R669" s="90">
        <v>3536966</v>
      </c>
      <c r="S669" s="156" t="s">
        <v>19</v>
      </c>
      <c r="T669" s="90">
        <v>1</v>
      </c>
      <c r="U669" s="91">
        <v>99.643799999999999</v>
      </c>
      <c r="V669" s="91"/>
      <c r="W669" s="92"/>
      <c r="Y669" s="85"/>
      <c r="Z669" s="85"/>
      <c r="AB669" s="85"/>
      <c r="AC669" s="85"/>
    </row>
    <row r="670" spans="1:29" s="119" customFormat="1" ht="12" thickBot="1">
      <c r="A670" s="139" t="s">
        <v>211</v>
      </c>
      <c r="B670" s="140" t="s">
        <v>70</v>
      </c>
      <c r="C670" s="140" t="s">
        <v>50</v>
      </c>
      <c r="D670" s="140" t="s">
        <v>216</v>
      </c>
      <c r="E670" s="140"/>
      <c r="F670" s="140" t="s">
        <v>197</v>
      </c>
      <c r="G670" s="140"/>
      <c r="H670" s="140" t="s">
        <v>13</v>
      </c>
      <c r="I670" s="145" t="s">
        <v>56</v>
      </c>
      <c r="J670" s="195" t="s">
        <v>90</v>
      </c>
      <c r="K670" s="94" t="s">
        <v>23</v>
      </c>
      <c r="L670" s="95">
        <v>0.3</v>
      </c>
      <c r="M670" s="95">
        <v>0.85499999999999998</v>
      </c>
      <c r="N670" s="95">
        <v>0.66499999999999992</v>
      </c>
      <c r="O670" s="95">
        <v>1</v>
      </c>
      <c r="P670" s="95">
        <v>0.85</v>
      </c>
      <c r="Q670" s="95">
        <v>0.6</v>
      </c>
      <c r="R670" s="96">
        <v>13272719</v>
      </c>
      <c r="S670" s="100">
        <v>19347474</v>
      </c>
      <c r="T670" s="97">
        <v>1</v>
      </c>
      <c r="U670" s="98">
        <v>442.81259999999997</v>
      </c>
      <c r="V670" s="98">
        <f>T670*(U670*(1+P670)*1.18)+L670*M670*$V$1</f>
        <v>1500.1799057999999</v>
      </c>
      <c r="W670" s="81">
        <f>T670*(U670*(1+Q670)*1.18)+L670*N670*$W$1</f>
        <v>1117.3251888</v>
      </c>
      <c r="Y670" s="124">
        <f t="shared" ref="Y670:Y672" si="222">L670*M670*O670*$V$1</f>
        <v>533.52</v>
      </c>
      <c r="Z670" s="85">
        <f t="shared" ref="Z670:Z672" si="223">V670-Y670</f>
        <v>966.65990579999993</v>
      </c>
      <c r="AB670" s="85">
        <f t="shared" ref="AB670:AB672" si="224">L670*N670*O670*$W$1</f>
        <v>281.29499999999996</v>
      </c>
      <c r="AC670" s="85">
        <f t="shared" ref="AC670:AC672" si="225">W670-AB670</f>
        <v>836.03018880000002</v>
      </c>
    </row>
    <row r="671" spans="1:29" s="119" customFormat="1" ht="12" thickBot="1">
      <c r="A671" s="139" t="s">
        <v>211</v>
      </c>
      <c r="B671" s="140" t="s">
        <v>70</v>
      </c>
      <c r="C671" s="140" t="s">
        <v>50</v>
      </c>
      <c r="D671" s="140" t="s">
        <v>216</v>
      </c>
      <c r="E671" s="140"/>
      <c r="F671" s="140" t="s">
        <v>197</v>
      </c>
      <c r="G671" s="140"/>
      <c r="H671" s="140" t="s">
        <v>13</v>
      </c>
      <c r="I671" s="145" t="s">
        <v>56</v>
      </c>
      <c r="J671" s="199" t="s">
        <v>91</v>
      </c>
      <c r="K671" s="94" t="s">
        <v>157</v>
      </c>
      <c r="L671" s="95">
        <v>0.3</v>
      </c>
      <c r="M671" s="95">
        <v>0.95</v>
      </c>
      <c r="N671" s="95">
        <v>0.95</v>
      </c>
      <c r="O671" s="95">
        <v>1</v>
      </c>
      <c r="P671" s="95">
        <v>0.85</v>
      </c>
      <c r="Q671" s="95">
        <v>0.6</v>
      </c>
      <c r="R671" s="100">
        <v>13503675</v>
      </c>
      <c r="S671" s="100">
        <v>19347478</v>
      </c>
      <c r="T671" s="100">
        <v>1</v>
      </c>
      <c r="U671" s="98">
        <v>245.37120000000002</v>
      </c>
      <c r="V671" s="98">
        <f>T671*(U671*(1+P671)*1.18)+L671*M671*$V$1</f>
        <v>1128.4453295999999</v>
      </c>
      <c r="W671" s="81">
        <f>T671*(U671*(1+Q671)*1.18)+L671*N671*$W$1</f>
        <v>865.1108256</v>
      </c>
      <c r="Y671" s="124">
        <f t="shared" si="222"/>
        <v>592.79999999999995</v>
      </c>
      <c r="Z671" s="85">
        <f t="shared" si="223"/>
        <v>535.64532959999997</v>
      </c>
      <c r="AB671" s="85">
        <f t="shared" si="224"/>
        <v>401.84999999999997</v>
      </c>
      <c r="AC671" s="85">
        <f t="shared" si="225"/>
        <v>463.26082560000003</v>
      </c>
    </row>
    <row r="672" spans="1:29" s="119" customFormat="1" ht="12" thickBot="1">
      <c r="A672" s="139" t="s">
        <v>211</v>
      </c>
      <c r="B672" s="140" t="s">
        <v>70</v>
      </c>
      <c r="C672" s="140" t="s">
        <v>50</v>
      </c>
      <c r="D672" s="140" t="s">
        <v>216</v>
      </c>
      <c r="E672" s="140"/>
      <c r="F672" s="140" t="s">
        <v>197</v>
      </c>
      <c r="G672" s="140"/>
      <c r="H672" s="140" t="s">
        <v>13</v>
      </c>
      <c r="I672" s="145" t="s">
        <v>56</v>
      </c>
      <c r="J672" s="199" t="s">
        <v>158</v>
      </c>
      <c r="K672" s="94" t="s">
        <v>159</v>
      </c>
      <c r="L672" s="95">
        <v>0.4</v>
      </c>
      <c r="M672" s="95">
        <v>0.95</v>
      </c>
      <c r="N672" s="95">
        <v>0.95</v>
      </c>
      <c r="O672" s="95">
        <v>1</v>
      </c>
      <c r="P672" s="95">
        <v>0.85</v>
      </c>
      <c r="Q672" s="95">
        <v>0.6</v>
      </c>
      <c r="R672" s="100">
        <v>25181860</v>
      </c>
      <c r="S672" s="152" t="s">
        <v>180</v>
      </c>
      <c r="T672" s="100">
        <v>4</v>
      </c>
      <c r="U672" s="98">
        <v>1382.559</v>
      </c>
      <c r="V672" s="98">
        <f>T672*(U672*(1+P672)*1.18)+L672*M672*$V$1</f>
        <v>12862.905188000001</v>
      </c>
      <c r="W672" s="81">
        <f>T672*(U672*(1+Q672)*1.18)+L672*N672*$W$1</f>
        <v>10976.885567999998</v>
      </c>
      <c r="Y672" s="124">
        <f t="shared" si="222"/>
        <v>790.4</v>
      </c>
      <c r="Z672" s="85">
        <f t="shared" si="223"/>
        <v>12072.505188000001</v>
      </c>
      <c r="AB672" s="85">
        <f t="shared" si="224"/>
        <v>535.79999999999995</v>
      </c>
      <c r="AC672" s="85">
        <f t="shared" si="225"/>
        <v>10441.085567999999</v>
      </c>
    </row>
    <row r="673" spans="1:29" s="119" customFormat="1" ht="12" thickBot="1">
      <c r="A673" s="139" t="s">
        <v>211</v>
      </c>
      <c r="B673" s="140" t="s">
        <v>70</v>
      </c>
      <c r="C673" s="140" t="s">
        <v>50</v>
      </c>
      <c r="D673" s="140" t="s">
        <v>216</v>
      </c>
      <c r="E673" s="140"/>
      <c r="F673" s="140" t="s">
        <v>197</v>
      </c>
      <c r="G673" s="140"/>
      <c r="H673" s="140" t="s">
        <v>13</v>
      </c>
      <c r="I673" s="145" t="s">
        <v>56</v>
      </c>
      <c r="J673" s="195" t="s">
        <v>93</v>
      </c>
      <c r="K673" s="94" t="s">
        <v>24</v>
      </c>
      <c r="L673" s="95">
        <v>0.3</v>
      </c>
      <c r="M673" s="95">
        <v>0.95</v>
      </c>
      <c r="N673" s="95">
        <v>0.95</v>
      </c>
      <c r="O673" s="95">
        <v>1</v>
      </c>
      <c r="P673" s="95">
        <v>0.85</v>
      </c>
      <c r="Q673" s="95">
        <v>0.6</v>
      </c>
      <c r="R673" s="100" t="s">
        <v>180</v>
      </c>
      <c r="S673" s="152" t="s">
        <v>180</v>
      </c>
      <c r="T673" s="100" t="s">
        <v>180</v>
      </c>
      <c r="U673" s="98"/>
      <c r="V673" s="98"/>
      <c r="W673" s="81"/>
      <c r="Y673" s="124">
        <f t="shared" ref="Y673:Y675" si="226">L673*M673*O673*$V$1</f>
        <v>592.79999999999995</v>
      </c>
      <c r="Z673" s="85">
        <f t="shared" ref="Z673:Z675" si="227">V673-Y673</f>
        <v>-592.79999999999995</v>
      </c>
      <c r="AB673" s="85">
        <f t="shared" ref="AB673:AB675" si="228">L673*N673*O673*$W$1</f>
        <v>401.84999999999997</v>
      </c>
      <c r="AC673" s="85">
        <f t="shared" ref="AC673:AC675" si="229">W673-AB673</f>
        <v>-401.84999999999997</v>
      </c>
    </row>
    <row r="674" spans="1:29" s="119" customFormat="1" ht="12" thickBot="1">
      <c r="A674" s="139" t="s">
        <v>211</v>
      </c>
      <c r="B674" s="140" t="s">
        <v>70</v>
      </c>
      <c r="C674" s="140" t="s">
        <v>50</v>
      </c>
      <c r="D674" s="140" t="s">
        <v>216</v>
      </c>
      <c r="E674" s="140"/>
      <c r="F674" s="140" t="s">
        <v>197</v>
      </c>
      <c r="G674" s="140"/>
      <c r="H674" s="140" t="s">
        <v>13</v>
      </c>
      <c r="I674" s="145" t="s">
        <v>56</v>
      </c>
      <c r="J674" s="195" t="s">
        <v>94</v>
      </c>
      <c r="K674" s="94" t="s">
        <v>25</v>
      </c>
      <c r="L674" s="95">
        <v>1</v>
      </c>
      <c r="M674" s="95">
        <v>0.47499999999999998</v>
      </c>
      <c r="N674" s="95">
        <v>0.52249999999999996</v>
      </c>
      <c r="O674" s="95">
        <v>1</v>
      </c>
      <c r="P674" s="95">
        <v>0.85</v>
      </c>
      <c r="Q674" s="95">
        <v>0.6</v>
      </c>
      <c r="R674" s="100">
        <v>13412810</v>
      </c>
      <c r="S674" s="100">
        <v>19347591</v>
      </c>
      <c r="T674" s="100">
        <v>1</v>
      </c>
      <c r="U674" s="98">
        <v>1215.7584000000002</v>
      </c>
      <c r="V674" s="98">
        <f>T674*(U674*(1+P674)*1.18)+L674*M674*$V$1</f>
        <v>3642.0005872000006</v>
      </c>
      <c r="W674" s="81">
        <f>T674*(U674*(1+Q674)*1.18)+L674*N674*$W$1</f>
        <v>3032.0768592000004</v>
      </c>
      <c r="Y674" s="124">
        <f t="shared" si="226"/>
        <v>988</v>
      </c>
      <c r="Z674" s="85">
        <f t="shared" si="227"/>
        <v>2654.0005872000006</v>
      </c>
      <c r="AB674" s="85">
        <f t="shared" si="228"/>
        <v>736.72499999999991</v>
      </c>
      <c r="AC674" s="85">
        <f t="shared" si="229"/>
        <v>2295.3518592000005</v>
      </c>
    </row>
    <row r="675" spans="1:29" s="119" customFormat="1">
      <c r="A675" s="139" t="s">
        <v>211</v>
      </c>
      <c r="B675" s="140" t="s">
        <v>70</v>
      </c>
      <c r="C675" s="140" t="s">
        <v>50</v>
      </c>
      <c r="D675" s="140" t="s">
        <v>216</v>
      </c>
      <c r="E675" s="140"/>
      <c r="F675" s="140" t="s">
        <v>197</v>
      </c>
      <c r="G675" s="140"/>
      <c r="H675" s="140" t="s">
        <v>13</v>
      </c>
      <c r="I675" s="145" t="s">
        <v>56</v>
      </c>
      <c r="J675" s="192" t="s">
        <v>95</v>
      </c>
      <c r="K675" s="77" t="s">
        <v>25</v>
      </c>
      <c r="L675" s="78">
        <v>1.3</v>
      </c>
      <c r="M675" s="78">
        <v>0.85499999999999998</v>
      </c>
      <c r="N675" s="78">
        <v>0.71249999999999991</v>
      </c>
      <c r="O675" s="78">
        <v>1</v>
      </c>
      <c r="P675" s="78">
        <v>0.85</v>
      </c>
      <c r="Q675" s="78">
        <v>0.6</v>
      </c>
      <c r="R675" s="79">
        <v>13412810</v>
      </c>
      <c r="S675" s="79">
        <v>19347591</v>
      </c>
      <c r="T675" s="79">
        <v>1</v>
      </c>
      <c r="U675" s="80">
        <v>1215.7584000000002</v>
      </c>
      <c r="V675" s="80">
        <f>T675*(U675*(1+P675)*1.18)+T676*(U676*(1+P676)*1.18)+L675*M675*$V$1</f>
        <v>11183.735037600001</v>
      </c>
      <c r="W675" s="102">
        <f>T675*(U675*(1+Q675)*1.18)+T676*(U676*(1+Q676)*1.18)+L675*N675*$W$1</f>
        <v>8978.933613600002</v>
      </c>
      <c r="Y675" s="124">
        <f t="shared" si="226"/>
        <v>2311.92</v>
      </c>
      <c r="Z675" s="85">
        <f t="shared" si="227"/>
        <v>8871.8150376000012</v>
      </c>
      <c r="AB675" s="85">
        <f t="shared" si="228"/>
        <v>1306.0124999999998</v>
      </c>
      <c r="AC675" s="85">
        <f t="shared" si="229"/>
        <v>7672.9211136000022</v>
      </c>
    </row>
    <row r="676" spans="1:29" s="119" customFormat="1">
      <c r="A676" s="139" t="s">
        <v>211</v>
      </c>
      <c r="B676" s="140" t="s">
        <v>70</v>
      </c>
      <c r="C676" s="140" t="s">
        <v>50</v>
      </c>
      <c r="D676" s="140" t="s">
        <v>216</v>
      </c>
      <c r="E676" s="140"/>
      <c r="F676" s="140" t="s">
        <v>197</v>
      </c>
      <c r="G676" s="140"/>
      <c r="H676" s="140" t="s">
        <v>13</v>
      </c>
      <c r="I676" s="145" t="s">
        <v>56</v>
      </c>
      <c r="J676" s="193" t="s">
        <v>95</v>
      </c>
      <c r="K676" s="3" t="s">
        <v>26</v>
      </c>
      <c r="L676" s="84"/>
      <c r="M676" s="84"/>
      <c r="N676" s="84"/>
      <c r="O676" s="84"/>
      <c r="P676" s="84">
        <v>0.85</v>
      </c>
      <c r="Q676" s="84">
        <v>0.6</v>
      </c>
      <c r="R676" s="82">
        <v>95527031</v>
      </c>
      <c r="S676" s="82">
        <v>19347596</v>
      </c>
      <c r="T676" s="82">
        <v>2</v>
      </c>
      <c r="U676" s="85">
        <v>1424.1444000000001</v>
      </c>
      <c r="V676" s="85"/>
      <c r="W676" s="86"/>
      <c r="Y676" s="85"/>
      <c r="Z676" s="85"/>
      <c r="AB676" s="85"/>
      <c r="AC676" s="85"/>
    </row>
    <row r="677" spans="1:29" s="119" customFormat="1" ht="12.75" thickBot="1">
      <c r="A677" s="139" t="s">
        <v>211</v>
      </c>
      <c r="B677" s="140" t="s">
        <v>70</v>
      </c>
      <c r="C677" s="140" t="s">
        <v>50</v>
      </c>
      <c r="D677" s="140" t="s">
        <v>216</v>
      </c>
      <c r="E677" s="140"/>
      <c r="F677" s="140" t="s">
        <v>197</v>
      </c>
      <c r="G677" s="140"/>
      <c r="H677" s="140" t="s">
        <v>13</v>
      </c>
      <c r="I677" s="145" t="s">
        <v>56</v>
      </c>
      <c r="J677" s="194" t="s">
        <v>95</v>
      </c>
      <c r="K677" s="88" t="s">
        <v>27</v>
      </c>
      <c r="L677" s="89"/>
      <c r="M677" s="89"/>
      <c r="N677" s="89"/>
      <c r="O677" s="89"/>
      <c r="P677" s="89">
        <v>0.85</v>
      </c>
      <c r="Q677" s="89">
        <v>0.6</v>
      </c>
      <c r="R677" s="90"/>
      <c r="S677" s="214">
        <v>19373906</v>
      </c>
      <c r="T677" s="90">
        <v>1</v>
      </c>
      <c r="U677" s="91">
        <v>4064.0472</v>
      </c>
      <c r="V677" s="91"/>
      <c r="W677" s="92"/>
      <c r="Y677" s="85"/>
      <c r="Z677" s="85"/>
      <c r="AB677" s="85"/>
      <c r="AC677" s="85"/>
    </row>
    <row r="678" spans="1:29" s="119" customFormat="1" ht="12" thickBot="1">
      <c r="A678" s="139" t="s">
        <v>211</v>
      </c>
      <c r="B678" s="140" t="s">
        <v>70</v>
      </c>
      <c r="C678" s="140" t="s">
        <v>50</v>
      </c>
      <c r="D678" s="140" t="s">
        <v>216</v>
      </c>
      <c r="E678" s="140"/>
      <c r="F678" s="140" t="s">
        <v>197</v>
      </c>
      <c r="G678" s="140"/>
      <c r="H678" s="140" t="s">
        <v>13</v>
      </c>
      <c r="I678" s="145" t="s">
        <v>56</v>
      </c>
      <c r="J678" s="195" t="s">
        <v>96</v>
      </c>
      <c r="K678" s="94" t="s">
        <v>28</v>
      </c>
      <c r="L678" s="95">
        <v>0.89999999999999991</v>
      </c>
      <c r="M678" s="95">
        <v>0.57950000000000002</v>
      </c>
      <c r="N678" s="95">
        <v>0.61749999999999994</v>
      </c>
      <c r="O678" s="95">
        <v>1</v>
      </c>
      <c r="P678" s="95">
        <v>0.85</v>
      </c>
      <c r="Q678" s="95">
        <v>0.6</v>
      </c>
      <c r="R678" s="100">
        <v>13473428</v>
      </c>
      <c r="S678" s="100">
        <v>19347582</v>
      </c>
      <c r="T678" s="100">
        <v>1</v>
      </c>
      <c r="U678" s="98">
        <v>951.66</v>
      </c>
      <c r="V678" s="98">
        <f>T678*(U678*(1+P678)*1.18)+L678*M678*$V$1</f>
        <v>3162.2977799999999</v>
      </c>
      <c r="W678" s="81">
        <f>T678*(U678*(1+Q678)*1.18)+L678*N678*$W$1</f>
        <v>2580.3415799999998</v>
      </c>
      <c r="Y678" s="124">
        <f t="shared" ref="Y678:Y679" si="230">L678*M678*O678*$V$1</f>
        <v>1084.8239999999998</v>
      </c>
      <c r="Z678" s="85">
        <f t="shared" ref="Z678:Z679" si="231">V678-Y678</f>
        <v>2077.4737800000003</v>
      </c>
      <c r="AB678" s="85">
        <f t="shared" ref="AB678:AB679" si="232">L678*N678*O678*$W$1</f>
        <v>783.60749999999985</v>
      </c>
      <c r="AC678" s="85">
        <f t="shared" ref="AC678:AC679" si="233">W678-AB678</f>
        <v>1796.7340799999999</v>
      </c>
    </row>
    <row r="679" spans="1:29" s="119" customFormat="1">
      <c r="A679" s="139" t="s">
        <v>211</v>
      </c>
      <c r="B679" s="140" t="s">
        <v>70</v>
      </c>
      <c r="C679" s="140" t="s">
        <v>50</v>
      </c>
      <c r="D679" s="140" t="s">
        <v>216</v>
      </c>
      <c r="E679" s="140"/>
      <c r="F679" s="140" t="s">
        <v>197</v>
      </c>
      <c r="G679" s="140"/>
      <c r="H679" s="140" t="s">
        <v>13</v>
      </c>
      <c r="I679" s="145" t="s">
        <v>56</v>
      </c>
      <c r="J679" s="192" t="s">
        <v>97</v>
      </c>
      <c r="K679" s="77" t="s">
        <v>28</v>
      </c>
      <c r="L679" s="78">
        <v>1.2</v>
      </c>
      <c r="M679" s="78">
        <v>0.8929999999999999</v>
      </c>
      <c r="N679" s="78">
        <v>0.76</v>
      </c>
      <c r="O679" s="78">
        <v>1</v>
      </c>
      <c r="P679" s="78">
        <v>0.85</v>
      </c>
      <c r="Q679" s="78">
        <v>0.6</v>
      </c>
      <c r="R679" s="79">
        <v>13473428</v>
      </c>
      <c r="S679" s="79">
        <v>19347582</v>
      </c>
      <c r="T679" s="79">
        <v>1</v>
      </c>
      <c r="U679" s="80">
        <v>951.66</v>
      </c>
      <c r="V679" s="80">
        <f>T679*(U679*(1+P679)*1.18)+T680*(U680*(1+P680)*1.18)+L679*M679*$V$1</f>
        <v>8714.3424491999995</v>
      </c>
      <c r="W679" s="102">
        <f>T679*(U679*(1+Q679)*1.18)+T680*(U680*(1+Q680)*1.18)+L679*N679*$W$1</f>
        <v>6894.9270912000002</v>
      </c>
      <c r="Y679" s="124">
        <f t="shared" si="230"/>
        <v>2228.9279999999999</v>
      </c>
      <c r="Z679" s="85">
        <f t="shared" si="231"/>
        <v>6485.4144491999996</v>
      </c>
      <c r="AB679" s="85">
        <f t="shared" si="232"/>
        <v>1285.9199999999998</v>
      </c>
      <c r="AC679" s="85">
        <f t="shared" si="233"/>
        <v>5609.0070912000001</v>
      </c>
    </row>
    <row r="680" spans="1:29" s="119" customFormat="1">
      <c r="A680" s="139" t="s">
        <v>211</v>
      </c>
      <c r="B680" s="140" t="s">
        <v>70</v>
      </c>
      <c r="C680" s="140" t="s">
        <v>50</v>
      </c>
      <c r="D680" s="140" t="s">
        <v>216</v>
      </c>
      <c r="E680" s="140"/>
      <c r="F680" s="140" t="s">
        <v>197</v>
      </c>
      <c r="G680" s="140"/>
      <c r="H680" s="140" t="s">
        <v>13</v>
      </c>
      <c r="I680" s="145" t="s">
        <v>56</v>
      </c>
      <c r="J680" s="193" t="s">
        <v>97</v>
      </c>
      <c r="K680" s="3" t="s">
        <v>29</v>
      </c>
      <c r="L680" s="84"/>
      <c r="M680" s="84"/>
      <c r="N680" s="84"/>
      <c r="O680" s="84"/>
      <c r="P680" s="84">
        <v>0.85</v>
      </c>
      <c r="Q680" s="84">
        <v>0.6</v>
      </c>
      <c r="R680" s="82">
        <v>13502139</v>
      </c>
      <c r="S680" s="82">
        <v>19347601</v>
      </c>
      <c r="T680" s="82">
        <v>2</v>
      </c>
      <c r="U680" s="85">
        <v>1009.6061999999999</v>
      </c>
      <c r="V680" s="85"/>
      <c r="W680" s="86"/>
      <c r="Y680" s="85"/>
      <c r="Z680" s="85"/>
      <c r="AB680" s="85"/>
      <c r="AC680" s="85"/>
    </row>
    <row r="681" spans="1:29" s="119" customFormat="1" ht="12.75" thickBot="1">
      <c r="A681" s="139" t="s">
        <v>211</v>
      </c>
      <c r="B681" s="140" t="s">
        <v>70</v>
      </c>
      <c r="C681" s="140" t="s">
        <v>50</v>
      </c>
      <c r="D681" s="140" t="s">
        <v>216</v>
      </c>
      <c r="E681" s="140"/>
      <c r="F681" s="140" t="s">
        <v>197</v>
      </c>
      <c r="G681" s="140"/>
      <c r="H681" s="140" t="s">
        <v>13</v>
      </c>
      <c r="I681" s="145" t="s">
        <v>56</v>
      </c>
      <c r="J681" s="194" t="s">
        <v>97</v>
      </c>
      <c r="K681" s="88" t="s">
        <v>31</v>
      </c>
      <c r="L681" s="89"/>
      <c r="M681" s="89"/>
      <c r="N681" s="89"/>
      <c r="O681" s="89"/>
      <c r="P681" s="89">
        <v>0.85</v>
      </c>
      <c r="Q681" s="89">
        <v>0.6</v>
      </c>
      <c r="R681" s="90"/>
      <c r="S681" s="214">
        <v>19373908</v>
      </c>
      <c r="T681" s="90">
        <v>1</v>
      </c>
      <c r="U681" s="91">
        <v>3057.7764000000002</v>
      </c>
      <c r="V681" s="91"/>
      <c r="W681" s="92"/>
      <c r="Y681" s="85"/>
      <c r="Z681" s="85"/>
      <c r="AB681" s="85"/>
      <c r="AC681" s="85"/>
    </row>
    <row r="682" spans="1:29" s="119" customFormat="1">
      <c r="A682" s="139" t="s">
        <v>211</v>
      </c>
      <c r="B682" s="140" t="s">
        <v>70</v>
      </c>
      <c r="C682" s="140" t="s">
        <v>50</v>
      </c>
      <c r="D682" s="140" t="s">
        <v>216</v>
      </c>
      <c r="E682" s="140"/>
      <c r="F682" s="140" t="s">
        <v>197</v>
      </c>
      <c r="G682" s="140"/>
      <c r="H682" s="140" t="s">
        <v>13</v>
      </c>
      <c r="I682" s="145" t="s">
        <v>56</v>
      </c>
      <c r="J682" s="192" t="s">
        <v>98</v>
      </c>
      <c r="K682" s="77" t="s">
        <v>160</v>
      </c>
      <c r="L682" s="78">
        <v>1</v>
      </c>
      <c r="M682" s="78">
        <v>1.2825</v>
      </c>
      <c r="N682" s="78">
        <v>1.0449999999999999</v>
      </c>
      <c r="O682" s="78">
        <v>1</v>
      </c>
      <c r="P682" s="78">
        <v>0.85</v>
      </c>
      <c r="Q682" s="78">
        <v>0.6</v>
      </c>
      <c r="R682" s="79">
        <v>13374237</v>
      </c>
      <c r="S682" s="79">
        <v>19372096</v>
      </c>
      <c r="T682" s="79">
        <v>1</v>
      </c>
      <c r="U682" s="80">
        <v>1834.1130000000001</v>
      </c>
      <c r="V682" s="80">
        <f>T682*(U682*(1+P682)*1.18)+L682*M682*$V$1</f>
        <v>6671.4686789999996</v>
      </c>
      <c r="W682" s="102">
        <f>T682*(U682*(1+Q682)*1.18)+L682*N682*$W$1</f>
        <v>4936.2553439999992</v>
      </c>
      <c r="Y682" s="124">
        <f>L682*M682*O682*$V$1</f>
        <v>2667.6</v>
      </c>
      <c r="Z682" s="85">
        <f>V682-Y682</f>
        <v>4003.8686789999997</v>
      </c>
      <c r="AB682" s="85">
        <f>L682*N682*O682*$W$1</f>
        <v>1473.4499999999998</v>
      </c>
      <c r="AC682" s="85">
        <f>W682-AB682</f>
        <v>3462.8053439999994</v>
      </c>
    </row>
    <row r="683" spans="1:29" s="119" customFormat="1" ht="12" thickBot="1">
      <c r="A683" s="139" t="s">
        <v>211</v>
      </c>
      <c r="B683" s="140" t="s">
        <v>70</v>
      </c>
      <c r="C683" s="140" t="s">
        <v>50</v>
      </c>
      <c r="D683" s="140" t="s">
        <v>216</v>
      </c>
      <c r="E683" s="140"/>
      <c r="F683" s="140" t="s">
        <v>197</v>
      </c>
      <c r="G683" s="140"/>
      <c r="H683" s="140" t="s">
        <v>13</v>
      </c>
      <c r="I683" s="145" t="s">
        <v>56</v>
      </c>
      <c r="J683" s="194" t="s">
        <v>98</v>
      </c>
      <c r="K683" s="88" t="s">
        <v>161</v>
      </c>
      <c r="L683" s="89"/>
      <c r="M683" s="89"/>
      <c r="N683" s="89"/>
      <c r="O683" s="89"/>
      <c r="P683" s="89">
        <v>0.85</v>
      </c>
      <c r="Q683" s="89">
        <v>0.6</v>
      </c>
      <c r="R683" s="90">
        <v>13374236</v>
      </c>
      <c r="S683" s="154" t="s">
        <v>180</v>
      </c>
      <c r="T683" s="90">
        <v>1</v>
      </c>
      <c r="U683" s="91">
        <v>5227.0002000000004</v>
      </c>
      <c r="V683" s="91"/>
      <c r="W683" s="92"/>
      <c r="Y683" s="85"/>
      <c r="Z683" s="85"/>
      <c r="AB683" s="85"/>
      <c r="AC683" s="85"/>
    </row>
    <row r="684" spans="1:29" s="119" customFormat="1">
      <c r="A684" s="139" t="s">
        <v>211</v>
      </c>
      <c r="B684" s="140" t="s">
        <v>70</v>
      </c>
      <c r="C684" s="140" t="s">
        <v>50</v>
      </c>
      <c r="D684" s="140" t="s">
        <v>216</v>
      </c>
      <c r="E684" s="140"/>
      <c r="F684" s="140" t="s">
        <v>197</v>
      </c>
      <c r="G684" s="140"/>
      <c r="H684" s="140" t="s">
        <v>13</v>
      </c>
      <c r="I684" s="145" t="s">
        <v>56</v>
      </c>
      <c r="J684" s="192" t="s">
        <v>32</v>
      </c>
      <c r="K684" s="77" t="s">
        <v>162</v>
      </c>
      <c r="L684" s="78">
        <v>1</v>
      </c>
      <c r="M684" s="78">
        <v>1.2825</v>
      </c>
      <c r="N684" s="78">
        <v>1.0449999999999999</v>
      </c>
      <c r="O684" s="78">
        <v>1</v>
      </c>
      <c r="P684" s="78">
        <v>0.85</v>
      </c>
      <c r="Q684" s="78">
        <v>0.6</v>
      </c>
      <c r="R684" s="79" t="s">
        <v>213</v>
      </c>
      <c r="S684" s="79">
        <v>19372096</v>
      </c>
      <c r="T684" s="79">
        <v>1</v>
      </c>
      <c r="U684" s="105">
        <v>1834.1130000000001</v>
      </c>
      <c r="V684" s="80">
        <f>T684*(U684*(1+P684)*1.18)+L684*M684*$V$1+T685*(U685*(1+P685)*1.18)</f>
        <v>8949.3418590000001</v>
      </c>
      <c r="W684" s="102">
        <f>T684*(U684*(1+Q684)*1.18)+L684*N684*$V$1+T685*(U685*(1+Q685)*1.18)</f>
        <v>7606.4578240000001</v>
      </c>
      <c r="Y684" s="124">
        <f>L684*M684*O684*$V$1</f>
        <v>2667.6</v>
      </c>
      <c r="Z684" s="85">
        <f>V684-Y684</f>
        <v>6281.7418589999997</v>
      </c>
      <c r="AB684" s="85">
        <f>L684*N684*O684*$W$1</f>
        <v>1473.4499999999998</v>
      </c>
      <c r="AC684" s="85">
        <f>W684-AB684</f>
        <v>6133.0078240000003</v>
      </c>
    </row>
    <row r="685" spans="1:29" s="119" customFormat="1">
      <c r="A685" s="139" t="s">
        <v>211</v>
      </c>
      <c r="B685" s="140" t="s">
        <v>70</v>
      </c>
      <c r="C685" s="140" t="s">
        <v>50</v>
      </c>
      <c r="D685" s="140" t="s">
        <v>216</v>
      </c>
      <c r="E685" s="140"/>
      <c r="F685" s="140" t="s">
        <v>197</v>
      </c>
      <c r="G685" s="140"/>
      <c r="H685" s="140" t="s">
        <v>13</v>
      </c>
      <c r="I685" s="145" t="s">
        <v>56</v>
      </c>
      <c r="J685" s="193" t="s">
        <v>32</v>
      </c>
      <c r="K685" s="3" t="s">
        <v>163</v>
      </c>
      <c r="L685" s="84"/>
      <c r="M685" s="84"/>
      <c r="N685" s="84"/>
      <c r="O685" s="84"/>
      <c r="P685" s="84">
        <v>0.85</v>
      </c>
      <c r="Q685" s="84">
        <v>0.6</v>
      </c>
      <c r="R685" s="82">
        <v>13505854</v>
      </c>
      <c r="S685" s="82">
        <v>19372050</v>
      </c>
      <c r="T685" s="82">
        <v>1</v>
      </c>
      <c r="U685" s="85">
        <v>1043.46</v>
      </c>
      <c r="V685" s="85"/>
      <c r="W685" s="86"/>
      <c r="Y685" s="85"/>
      <c r="Z685" s="85"/>
      <c r="AB685" s="85"/>
      <c r="AC685" s="85"/>
    </row>
    <row r="686" spans="1:29" s="119" customFormat="1" ht="12" thickBot="1">
      <c r="A686" s="139" t="s">
        <v>211</v>
      </c>
      <c r="B686" s="140" t="s">
        <v>70</v>
      </c>
      <c r="C686" s="140" t="s">
        <v>50</v>
      </c>
      <c r="D686" s="140" t="s">
        <v>216</v>
      </c>
      <c r="E686" s="140"/>
      <c r="F686" s="140" t="s">
        <v>197</v>
      </c>
      <c r="G686" s="140"/>
      <c r="H686" s="140" t="s">
        <v>13</v>
      </c>
      <c r="I686" s="145" t="s">
        <v>56</v>
      </c>
      <c r="J686" s="194" t="s">
        <v>32</v>
      </c>
      <c r="K686" s="88" t="s">
        <v>164</v>
      </c>
      <c r="L686" s="89"/>
      <c r="M686" s="89"/>
      <c r="N686" s="89"/>
      <c r="O686" s="89"/>
      <c r="P686" s="89">
        <v>0.85</v>
      </c>
      <c r="Q686" s="89">
        <v>0.6</v>
      </c>
      <c r="R686" s="90">
        <v>13505854</v>
      </c>
      <c r="S686" s="90">
        <v>19372050</v>
      </c>
      <c r="T686" s="90">
        <v>1</v>
      </c>
      <c r="U686" s="91">
        <v>1043.46</v>
      </c>
      <c r="V686" s="91"/>
      <c r="W686" s="92"/>
      <c r="Y686" s="85"/>
      <c r="Z686" s="85"/>
      <c r="AB686" s="85"/>
      <c r="AC686" s="85"/>
    </row>
    <row r="687" spans="1:29" s="119" customFormat="1">
      <c r="A687" s="139" t="s">
        <v>211</v>
      </c>
      <c r="B687" s="140" t="s">
        <v>70</v>
      </c>
      <c r="C687" s="140" t="s">
        <v>50</v>
      </c>
      <c r="D687" s="140" t="s">
        <v>216</v>
      </c>
      <c r="E687" s="140"/>
      <c r="F687" s="140" t="s">
        <v>197</v>
      </c>
      <c r="G687" s="140"/>
      <c r="H687" s="140" t="s">
        <v>13</v>
      </c>
      <c r="I687" s="145" t="s">
        <v>56</v>
      </c>
      <c r="J687" s="192" t="s">
        <v>99</v>
      </c>
      <c r="K687" s="77" t="s">
        <v>165</v>
      </c>
      <c r="L687" s="78">
        <v>0.60000000000000009</v>
      </c>
      <c r="M687" s="78">
        <v>0.95</v>
      </c>
      <c r="N687" s="78">
        <v>0.95</v>
      </c>
      <c r="O687" s="78">
        <v>1</v>
      </c>
      <c r="P687" s="78">
        <v>0.85</v>
      </c>
      <c r="Q687" s="78">
        <v>0.6</v>
      </c>
      <c r="R687" s="79">
        <v>13374243</v>
      </c>
      <c r="S687" s="79">
        <v>19372097</v>
      </c>
      <c r="T687" s="79">
        <v>1</v>
      </c>
      <c r="U687" s="80">
        <v>1249.4592</v>
      </c>
      <c r="V687" s="80">
        <f>T687*(U687*(1+P687)*1.18)+L687*M687*$V$1</f>
        <v>3913.1694336</v>
      </c>
      <c r="W687" s="102">
        <f>T687*(U687*(1+Q687)*1.18)+L687*N687*$W$1</f>
        <v>3162.6789695999996</v>
      </c>
      <c r="Y687" s="124">
        <f>L687*M687*O687*$V$1</f>
        <v>1185.6000000000001</v>
      </c>
      <c r="Z687" s="85">
        <f>V687-Y687</f>
        <v>2727.5694335999997</v>
      </c>
      <c r="AB687" s="85">
        <f>L687*N687*O687*$W$1</f>
        <v>803.7</v>
      </c>
      <c r="AC687" s="85">
        <f>W687-AB687</f>
        <v>2358.9789695999998</v>
      </c>
    </row>
    <row r="688" spans="1:29" s="119" customFormat="1" ht="12" thickBot="1">
      <c r="A688" s="139" t="s">
        <v>211</v>
      </c>
      <c r="B688" s="140" t="s">
        <v>70</v>
      </c>
      <c r="C688" s="140" t="s">
        <v>50</v>
      </c>
      <c r="D688" s="140" t="s">
        <v>216</v>
      </c>
      <c r="E688" s="140"/>
      <c r="F688" s="140" t="s">
        <v>197</v>
      </c>
      <c r="G688" s="140"/>
      <c r="H688" s="140" t="s">
        <v>13</v>
      </c>
      <c r="I688" s="145" t="s">
        <v>56</v>
      </c>
      <c r="J688" s="194" t="s">
        <v>99</v>
      </c>
      <c r="K688" s="88" t="s">
        <v>166</v>
      </c>
      <c r="L688" s="89"/>
      <c r="M688" s="89"/>
      <c r="N688" s="89"/>
      <c r="O688" s="89"/>
      <c r="P688" s="89">
        <v>0.85</v>
      </c>
      <c r="Q688" s="89">
        <v>0.6</v>
      </c>
      <c r="R688" s="90">
        <v>13374243</v>
      </c>
      <c r="S688" s="90">
        <v>19372097</v>
      </c>
      <c r="T688" s="90">
        <v>1</v>
      </c>
      <c r="U688" s="91">
        <v>1249.4592</v>
      </c>
      <c r="V688" s="91"/>
      <c r="W688" s="92"/>
      <c r="Y688" s="85"/>
      <c r="Z688" s="85"/>
      <c r="AB688" s="85"/>
      <c r="AC688" s="85"/>
    </row>
    <row r="689" spans="1:29" s="119" customFormat="1">
      <c r="A689" s="139" t="s">
        <v>211</v>
      </c>
      <c r="B689" s="140" t="s">
        <v>70</v>
      </c>
      <c r="C689" s="140" t="s">
        <v>50</v>
      </c>
      <c r="D689" s="140" t="s">
        <v>216</v>
      </c>
      <c r="E689" s="140"/>
      <c r="F689" s="140" t="s">
        <v>197</v>
      </c>
      <c r="G689" s="140"/>
      <c r="H689" s="140" t="s">
        <v>13</v>
      </c>
      <c r="I689" s="145" t="s">
        <v>56</v>
      </c>
      <c r="J689" s="192" t="s">
        <v>92</v>
      </c>
      <c r="K689" s="77" t="s">
        <v>167</v>
      </c>
      <c r="L689" s="78">
        <v>2</v>
      </c>
      <c r="M689" s="78">
        <v>1.4249999999999998</v>
      </c>
      <c r="N689" s="78">
        <v>1.8049999999999999</v>
      </c>
      <c r="O689" s="78">
        <v>1</v>
      </c>
      <c r="P689" s="78">
        <v>0.85</v>
      </c>
      <c r="Q689" s="78">
        <v>0.6</v>
      </c>
      <c r="R689" s="79" t="s">
        <v>180</v>
      </c>
      <c r="S689" s="153" t="s">
        <v>180</v>
      </c>
      <c r="T689" s="79"/>
      <c r="U689" s="105"/>
      <c r="V689" s="105"/>
      <c r="W689" s="102"/>
      <c r="Y689" s="85"/>
      <c r="Z689" s="85"/>
      <c r="AB689" s="85"/>
      <c r="AC689" s="85"/>
    </row>
    <row r="690" spans="1:29" s="119" customFormat="1">
      <c r="A690" s="139" t="s">
        <v>211</v>
      </c>
      <c r="B690" s="140" t="s">
        <v>70</v>
      </c>
      <c r="C690" s="140" t="s">
        <v>50</v>
      </c>
      <c r="D690" s="140" t="s">
        <v>216</v>
      </c>
      <c r="E690" s="140"/>
      <c r="F690" s="140" t="s">
        <v>197</v>
      </c>
      <c r="G690" s="140"/>
      <c r="H690" s="140" t="s">
        <v>13</v>
      </c>
      <c r="I690" s="145" t="s">
        <v>56</v>
      </c>
      <c r="J690" s="193" t="s">
        <v>92</v>
      </c>
      <c r="K690" s="3" t="s">
        <v>199</v>
      </c>
      <c r="L690" s="84"/>
      <c r="M690" s="84"/>
      <c r="N690" s="84"/>
      <c r="O690" s="84"/>
      <c r="P690" s="84"/>
      <c r="Q690" s="84"/>
      <c r="R690" s="82">
        <v>25186666</v>
      </c>
      <c r="S690" s="150" t="s">
        <v>180</v>
      </c>
      <c r="T690" s="82">
        <v>1</v>
      </c>
      <c r="U690" s="85">
        <v>3989.7708000000002</v>
      </c>
      <c r="V690" s="124"/>
      <c r="W690" s="127"/>
      <c r="Y690" s="85"/>
      <c r="Z690" s="85"/>
      <c r="AB690" s="85"/>
      <c r="AC690" s="85"/>
    </row>
    <row r="691" spans="1:29" s="119" customFormat="1">
      <c r="A691" s="139" t="s">
        <v>211</v>
      </c>
      <c r="B691" s="140" t="s">
        <v>70</v>
      </c>
      <c r="C691" s="140" t="s">
        <v>50</v>
      </c>
      <c r="D691" s="140" t="s">
        <v>216</v>
      </c>
      <c r="E691" s="140"/>
      <c r="F691" s="140" t="s">
        <v>197</v>
      </c>
      <c r="G691" s="140"/>
      <c r="H691" s="140" t="s">
        <v>13</v>
      </c>
      <c r="I691" s="145" t="s">
        <v>56</v>
      </c>
      <c r="J691" s="193" t="s">
        <v>92</v>
      </c>
      <c r="K691" s="3" t="s">
        <v>200</v>
      </c>
      <c r="L691" s="84"/>
      <c r="M691" s="84"/>
      <c r="N691" s="84"/>
      <c r="O691" s="84"/>
      <c r="P691" s="84"/>
      <c r="Q691" s="84"/>
      <c r="R691" s="82">
        <v>96868277</v>
      </c>
      <c r="S691" s="150" t="s">
        <v>180</v>
      </c>
      <c r="T691" s="82">
        <v>1</v>
      </c>
      <c r="U691" s="85">
        <v>1635.8556000000001</v>
      </c>
      <c r="V691" s="124"/>
      <c r="W691" s="127"/>
      <c r="Y691" s="85"/>
      <c r="Z691" s="85"/>
      <c r="AB691" s="85"/>
      <c r="AC691" s="85"/>
    </row>
    <row r="692" spans="1:29" s="119" customFormat="1">
      <c r="A692" s="139" t="s">
        <v>211</v>
      </c>
      <c r="B692" s="140" t="s">
        <v>70</v>
      </c>
      <c r="C692" s="140" t="s">
        <v>50</v>
      </c>
      <c r="D692" s="140" t="s">
        <v>216</v>
      </c>
      <c r="E692" s="140"/>
      <c r="F692" s="140" t="s">
        <v>197</v>
      </c>
      <c r="G692" s="140"/>
      <c r="H692" s="140" t="s">
        <v>13</v>
      </c>
      <c r="I692" s="145" t="s">
        <v>56</v>
      </c>
      <c r="J692" s="193" t="s">
        <v>92</v>
      </c>
      <c r="K692" s="3" t="s">
        <v>202</v>
      </c>
      <c r="L692" s="84"/>
      <c r="M692" s="84"/>
      <c r="N692" s="84"/>
      <c r="O692" s="84"/>
      <c r="P692" s="84"/>
      <c r="Q692" s="84"/>
      <c r="R692" s="82">
        <v>94502231</v>
      </c>
      <c r="S692" s="150" t="s">
        <v>180</v>
      </c>
      <c r="T692" s="82">
        <v>1</v>
      </c>
      <c r="U692" s="85">
        <v>113.8728</v>
      </c>
      <c r="V692" s="124"/>
      <c r="W692" s="127"/>
      <c r="Y692" s="85"/>
      <c r="Z692" s="85"/>
      <c r="AB692" s="85"/>
      <c r="AC692" s="85"/>
    </row>
    <row r="693" spans="1:29" s="119" customFormat="1">
      <c r="A693" s="139" t="s">
        <v>211</v>
      </c>
      <c r="B693" s="140" t="s">
        <v>70</v>
      </c>
      <c r="C693" s="140" t="s">
        <v>50</v>
      </c>
      <c r="D693" s="140" t="s">
        <v>216</v>
      </c>
      <c r="E693" s="140"/>
      <c r="F693" s="140" t="s">
        <v>197</v>
      </c>
      <c r="G693" s="140"/>
      <c r="H693" s="140" t="s">
        <v>13</v>
      </c>
      <c r="I693" s="145" t="s">
        <v>56</v>
      </c>
      <c r="J693" s="193" t="s">
        <v>92</v>
      </c>
      <c r="K693" s="3" t="s">
        <v>217</v>
      </c>
      <c r="L693" s="84"/>
      <c r="M693" s="84"/>
      <c r="N693" s="84"/>
      <c r="O693" s="84"/>
      <c r="P693" s="84"/>
      <c r="Q693" s="84"/>
      <c r="R693" s="82">
        <v>11588715</v>
      </c>
      <c r="S693" s="150" t="s">
        <v>180</v>
      </c>
      <c r="T693" s="82">
        <v>1</v>
      </c>
      <c r="U693" s="85">
        <v>273.37020000000001</v>
      </c>
      <c r="V693" s="124"/>
      <c r="W693" s="127"/>
      <c r="Y693" s="85"/>
      <c r="Z693" s="85"/>
      <c r="AB693" s="85"/>
      <c r="AC693" s="85"/>
    </row>
    <row r="694" spans="1:29" s="119" customFormat="1">
      <c r="A694" s="139" t="s">
        <v>211</v>
      </c>
      <c r="B694" s="140" t="s">
        <v>70</v>
      </c>
      <c r="C694" s="140" t="s">
        <v>50</v>
      </c>
      <c r="D694" s="140" t="s">
        <v>216</v>
      </c>
      <c r="E694" s="140"/>
      <c r="F694" s="140" t="s">
        <v>197</v>
      </c>
      <c r="G694" s="140"/>
      <c r="H694" s="140" t="s">
        <v>13</v>
      </c>
      <c r="I694" s="145" t="s">
        <v>56</v>
      </c>
      <c r="J694" s="193" t="s">
        <v>92</v>
      </c>
      <c r="K694" s="3" t="s">
        <v>203</v>
      </c>
      <c r="L694" s="84"/>
      <c r="M694" s="84"/>
      <c r="N694" s="84"/>
      <c r="O694" s="84"/>
      <c r="P694" s="84"/>
      <c r="Q694" s="84"/>
      <c r="R694" s="82">
        <v>96868281</v>
      </c>
      <c r="S694" s="150" t="s">
        <v>180</v>
      </c>
      <c r="T694" s="82">
        <v>1</v>
      </c>
      <c r="U694" s="85">
        <v>316.18979999999999</v>
      </c>
      <c r="V694" s="124"/>
      <c r="W694" s="127"/>
      <c r="Y694" s="85"/>
      <c r="Z694" s="85"/>
      <c r="AB694" s="85"/>
      <c r="AC694" s="85"/>
    </row>
    <row r="695" spans="1:29" s="119" customFormat="1" ht="12" thickBot="1">
      <c r="A695" s="139" t="s">
        <v>211</v>
      </c>
      <c r="B695" s="140" t="s">
        <v>70</v>
      </c>
      <c r="C695" s="140" t="s">
        <v>50</v>
      </c>
      <c r="D695" s="140" t="s">
        <v>216</v>
      </c>
      <c r="E695" s="140"/>
      <c r="F695" s="140" t="s">
        <v>197</v>
      </c>
      <c r="G695" s="140"/>
      <c r="H695" s="140" t="s">
        <v>13</v>
      </c>
      <c r="I695" s="145" t="s">
        <v>56</v>
      </c>
      <c r="J695" s="194" t="s">
        <v>92</v>
      </c>
      <c r="K695" s="88" t="s">
        <v>201</v>
      </c>
      <c r="L695" s="89"/>
      <c r="M695" s="89"/>
      <c r="N695" s="89"/>
      <c r="O695" s="89"/>
      <c r="P695" s="89"/>
      <c r="Q695" s="89"/>
      <c r="R695" s="90">
        <v>96868279</v>
      </c>
      <c r="S695" s="154" t="s">
        <v>180</v>
      </c>
      <c r="T695" s="90">
        <v>1</v>
      </c>
      <c r="U695" s="91">
        <v>402.00240000000002</v>
      </c>
      <c r="V695" s="128"/>
      <c r="W695" s="129"/>
      <c r="Y695" s="85"/>
      <c r="Z695" s="85"/>
      <c r="AB695" s="85"/>
      <c r="AC695" s="85"/>
    </row>
    <row r="696" spans="1:29" s="119" customFormat="1">
      <c r="A696" s="209" t="s">
        <v>218</v>
      </c>
      <c r="B696" s="181" t="s">
        <v>64</v>
      </c>
      <c r="C696" s="181" t="s">
        <v>65</v>
      </c>
      <c r="D696" s="181" t="s">
        <v>66</v>
      </c>
      <c r="E696" s="181"/>
      <c r="F696" s="181" t="s">
        <v>36</v>
      </c>
      <c r="G696" s="181"/>
      <c r="H696" s="181" t="s">
        <v>12</v>
      </c>
      <c r="I696" s="210"/>
      <c r="J696" s="196" t="s">
        <v>89</v>
      </c>
      <c r="K696" s="133" t="s">
        <v>20</v>
      </c>
      <c r="L696" s="134">
        <v>0.4</v>
      </c>
      <c r="M696" s="134">
        <v>0.95</v>
      </c>
      <c r="N696" s="134">
        <v>0.85499999999999998</v>
      </c>
      <c r="O696" s="134">
        <v>1</v>
      </c>
      <c r="P696" s="134">
        <v>0.88</v>
      </c>
      <c r="Q696" s="134">
        <f>P696</f>
        <v>0.88</v>
      </c>
      <c r="R696" s="135">
        <v>95599912</v>
      </c>
      <c r="S696" s="157" t="s">
        <v>19</v>
      </c>
      <c r="T696" s="135">
        <v>3.75</v>
      </c>
      <c r="U696" s="136">
        <v>275.43059999999997</v>
      </c>
      <c r="V696" s="136">
        <f>U696*(1+P696)*T696*1.18+((U697+U698)*(1+P697))*1.18+L696*M696*$V$1</f>
        <v>3589.5637741999999</v>
      </c>
      <c r="W696" s="137">
        <f>U696*(1+Q696)*T696*1.18+((U697+U698)*(1+Q697))*1.18+L696*N696*$W$1</f>
        <v>3212.7545021999995</v>
      </c>
      <c r="Y696" s="124">
        <f>L696*M696*O696*$V$1</f>
        <v>790.4</v>
      </c>
      <c r="Z696" s="85">
        <f>V696-Y696</f>
        <v>2799.1637741999998</v>
      </c>
      <c r="AB696" s="85">
        <f>L696*N696*O696*$W$1</f>
        <v>482.22</v>
      </c>
      <c r="AC696" s="85">
        <f>W696-AB696</f>
        <v>2730.5345021999992</v>
      </c>
    </row>
    <row r="697" spans="1:29" s="119" customFormat="1">
      <c r="A697" s="139" t="s">
        <v>218</v>
      </c>
      <c r="B697" s="140" t="s">
        <v>64</v>
      </c>
      <c r="C697" s="140" t="s">
        <v>65</v>
      </c>
      <c r="D697" s="140" t="s">
        <v>66</v>
      </c>
      <c r="E697" s="140"/>
      <c r="F697" s="140" t="s">
        <v>36</v>
      </c>
      <c r="G697" s="140"/>
      <c r="H697" s="140" t="s">
        <v>12</v>
      </c>
      <c r="I697" s="145"/>
      <c r="J697" s="197" t="s">
        <v>89</v>
      </c>
      <c r="K697" s="3" t="s">
        <v>21</v>
      </c>
      <c r="L697" s="84"/>
      <c r="M697" s="84"/>
      <c r="N697" s="84"/>
      <c r="O697" s="84"/>
      <c r="P697" s="84">
        <v>0.85</v>
      </c>
      <c r="Q697" s="84">
        <v>0.6</v>
      </c>
      <c r="R697" s="82">
        <v>25181616</v>
      </c>
      <c r="S697" s="150" t="s">
        <v>180</v>
      </c>
      <c r="T697" s="82">
        <v>1</v>
      </c>
      <c r="U697" s="85">
        <v>186.6498</v>
      </c>
      <c r="V697" s="85"/>
      <c r="W697" s="86"/>
      <c r="Y697" s="85"/>
      <c r="Z697" s="85"/>
      <c r="AB697" s="85"/>
      <c r="AC697" s="85"/>
    </row>
    <row r="698" spans="1:29" s="119" customFormat="1" ht="12" thickBot="1">
      <c r="A698" s="139" t="s">
        <v>218</v>
      </c>
      <c r="B698" s="140" t="s">
        <v>64</v>
      </c>
      <c r="C698" s="140" t="s">
        <v>65</v>
      </c>
      <c r="D698" s="140" t="s">
        <v>66</v>
      </c>
      <c r="E698" s="140"/>
      <c r="F698" s="140" t="s">
        <v>36</v>
      </c>
      <c r="G698" s="140"/>
      <c r="H698" s="140" t="s">
        <v>12</v>
      </c>
      <c r="I698" s="145"/>
      <c r="J698" s="198" t="s">
        <v>89</v>
      </c>
      <c r="K698" s="88" t="s">
        <v>22</v>
      </c>
      <c r="L698" s="89"/>
      <c r="M698" s="89"/>
      <c r="N698" s="89"/>
      <c r="O698" s="89"/>
      <c r="P698" s="89">
        <v>0.85</v>
      </c>
      <c r="Q698" s="89">
        <v>0.6</v>
      </c>
      <c r="R698" s="90">
        <v>94525246</v>
      </c>
      <c r="S698" s="156" t="s">
        <v>19</v>
      </c>
      <c r="T698" s="90">
        <v>1</v>
      </c>
      <c r="U698" s="91">
        <v>45.991800000000005</v>
      </c>
      <c r="V698" s="91"/>
      <c r="W698" s="92"/>
      <c r="Y698" s="85"/>
      <c r="Z698" s="85"/>
      <c r="AB698" s="85"/>
      <c r="AC698" s="85"/>
    </row>
    <row r="699" spans="1:29" s="119" customFormat="1" ht="12" thickBot="1">
      <c r="A699" s="139" t="s">
        <v>218</v>
      </c>
      <c r="B699" s="140" t="s">
        <v>64</v>
      </c>
      <c r="C699" s="140" t="s">
        <v>65</v>
      </c>
      <c r="D699" s="140" t="s">
        <v>66</v>
      </c>
      <c r="E699" s="140"/>
      <c r="F699" s="140" t="s">
        <v>36</v>
      </c>
      <c r="G699" s="140"/>
      <c r="H699" s="140" t="s">
        <v>12</v>
      </c>
      <c r="I699" s="145"/>
      <c r="J699" s="195" t="s">
        <v>90</v>
      </c>
      <c r="K699" s="94" t="s">
        <v>23</v>
      </c>
      <c r="L699" s="95">
        <v>0.3</v>
      </c>
      <c r="M699" s="95">
        <v>0.85499999999999998</v>
      </c>
      <c r="N699" s="95">
        <v>0.66499999999999992</v>
      </c>
      <c r="O699" s="95">
        <v>1</v>
      </c>
      <c r="P699" s="95">
        <v>0.85</v>
      </c>
      <c r="Q699" s="95">
        <v>0.6</v>
      </c>
      <c r="R699" s="96">
        <v>42390126</v>
      </c>
      <c r="S699" s="152" t="s">
        <v>180</v>
      </c>
      <c r="T699" s="97">
        <v>1</v>
      </c>
      <c r="U699" s="98">
        <v>602.04480000000001</v>
      </c>
      <c r="V699" s="98">
        <f>T699*(U699*(1+P699)*1.18)+L699*M699*$V$1</f>
        <v>1847.7837983999998</v>
      </c>
      <c r="W699" s="81">
        <f>T699*(U699*(1+Q699)*1.18)+L699*N699*$W$1</f>
        <v>1417.9555823999999</v>
      </c>
      <c r="Y699" s="124">
        <f t="shared" ref="Y699:Y704" si="234">L699*M699*O699*$V$1</f>
        <v>533.52</v>
      </c>
      <c r="Z699" s="85">
        <f t="shared" ref="Z699:Z704" si="235">V699-Y699</f>
        <v>1314.2637983999998</v>
      </c>
      <c r="AB699" s="85">
        <f t="shared" ref="AB699:AB704" si="236">L699*N699*O699*$W$1</f>
        <v>281.29499999999996</v>
      </c>
      <c r="AC699" s="85">
        <f t="shared" ref="AC699:AC704" si="237">W699-AB699</f>
        <v>1136.6605823999998</v>
      </c>
    </row>
    <row r="700" spans="1:29" s="119" customFormat="1" ht="12" thickBot="1">
      <c r="A700" s="139" t="s">
        <v>218</v>
      </c>
      <c r="B700" s="140" t="s">
        <v>64</v>
      </c>
      <c r="C700" s="140" t="s">
        <v>65</v>
      </c>
      <c r="D700" s="140" t="s">
        <v>66</v>
      </c>
      <c r="E700" s="140"/>
      <c r="F700" s="140" t="s">
        <v>36</v>
      </c>
      <c r="G700" s="140"/>
      <c r="H700" s="140" t="s">
        <v>12</v>
      </c>
      <c r="I700" s="145"/>
      <c r="J700" s="199" t="s">
        <v>91</v>
      </c>
      <c r="K700" s="94" t="s">
        <v>157</v>
      </c>
      <c r="L700" s="95">
        <v>0.3</v>
      </c>
      <c r="M700" s="95">
        <v>0.95</v>
      </c>
      <c r="N700" s="95">
        <v>0.95</v>
      </c>
      <c r="O700" s="95">
        <v>1</v>
      </c>
      <c r="P700" s="95">
        <v>0.85</v>
      </c>
      <c r="Q700" s="95">
        <v>0.6</v>
      </c>
      <c r="R700" s="100">
        <v>13503677</v>
      </c>
      <c r="S700" s="100">
        <v>19347479</v>
      </c>
      <c r="T700" s="100">
        <v>1</v>
      </c>
      <c r="U700" s="98">
        <v>291.74039999999997</v>
      </c>
      <c r="V700" s="98">
        <f>T700*(U700*(1+P700)*1.18)+L700*M700*$V$1</f>
        <v>1229.6692932000001</v>
      </c>
      <c r="W700" s="81">
        <f>T700*(U700*(1+Q700)*1.18)+L700*N700*$W$1</f>
        <v>952.65587519999985</v>
      </c>
      <c r="Y700" s="124">
        <f t="shared" si="234"/>
        <v>592.79999999999995</v>
      </c>
      <c r="Z700" s="85">
        <f t="shared" si="235"/>
        <v>636.86929320000013</v>
      </c>
      <c r="AB700" s="85">
        <f t="shared" si="236"/>
        <v>401.84999999999997</v>
      </c>
      <c r="AC700" s="85">
        <f t="shared" si="237"/>
        <v>550.80587519999995</v>
      </c>
    </row>
    <row r="701" spans="1:29" s="119" customFormat="1" ht="12" thickBot="1">
      <c r="A701" s="139" t="s">
        <v>218</v>
      </c>
      <c r="B701" s="140" t="s">
        <v>64</v>
      </c>
      <c r="C701" s="140" t="s">
        <v>65</v>
      </c>
      <c r="D701" s="140" t="s">
        <v>66</v>
      </c>
      <c r="E701" s="140"/>
      <c r="F701" s="140" t="s">
        <v>36</v>
      </c>
      <c r="G701" s="140"/>
      <c r="H701" s="140" t="s">
        <v>12</v>
      </c>
      <c r="I701" s="145"/>
      <c r="J701" s="199" t="s">
        <v>158</v>
      </c>
      <c r="K701" s="94" t="s">
        <v>159</v>
      </c>
      <c r="L701" s="95">
        <v>0.4</v>
      </c>
      <c r="M701" s="95">
        <v>0.95</v>
      </c>
      <c r="N701" s="95">
        <v>0.95</v>
      </c>
      <c r="O701" s="95">
        <v>1</v>
      </c>
      <c r="P701" s="95">
        <v>0.85</v>
      </c>
      <c r="Q701" s="95">
        <v>0.6</v>
      </c>
      <c r="R701" s="100">
        <v>96464000</v>
      </c>
      <c r="S701" s="100">
        <v>19347366</v>
      </c>
      <c r="T701" s="100">
        <v>4</v>
      </c>
      <c r="U701" s="98">
        <v>78.540000000000006</v>
      </c>
      <c r="V701" s="98">
        <f>T701*(U701*(1+P701)*1.18)+L701*M701*$V$1</f>
        <v>1476.21128</v>
      </c>
      <c r="W701" s="81">
        <f>T701*(U701*(1+Q701)*1.18)+L701*N701*$W$1</f>
        <v>1128.93408</v>
      </c>
      <c r="Y701" s="124">
        <f t="shared" si="234"/>
        <v>790.4</v>
      </c>
      <c r="Z701" s="85">
        <f t="shared" si="235"/>
        <v>685.81128000000001</v>
      </c>
      <c r="AB701" s="85">
        <f t="shared" si="236"/>
        <v>535.79999999999995</v>
      </c>
      <c r="AC701" s="85">
        <f t="shared" si="237"/>
        <v>593.13408000000004</v>
      </c>
    </row>
    <row r="702" spans="1:29" s="119" customFormat="1" ht="12" thickBot="1">
      <c r="A702" s="139" t="s">
        <v>218</v>
      </c>
      <c r="B702" s="140" t="s">
        <v>64</v>
      </c>
      <c r="C702" s="140" t="s">
        <v>65</v>
      </c>
      <c r="D702" s="140" t="s">
        <v>66</v>
      </c>
      <c r="E702" s="140"/>
      <c r="F702" s="140" t="s">
        <v>36</v>
      </c>
      <c r="G702" s="140"/>
      <c r="H702" s="140" t="s">
        <v>12</v>
      </c>
      <c r="I702" s="145"/>
      <c r="J702" s="195" t="s">
        <v>93</v>
      </c>
      <c r="K702" s="94" t="s">
        <v>24</v>
      </c>
      <c r="L702" s="95">
        <v>0.3</v>
      </c>
      <c r="M702" s="95">
        <v>0.95</v>
      </c>
      <c r="N702" s="95">
        <v>0.95</v>
      </c>
      <c r="O702" s="95">
        <v>1</v>
      </c>
      <c r="P702" s="95">
        <v>0.85</v>
      </c>
      <c r="Q702" s="95">
        <v>0.6</v>
      </c>
      <c r="R702" s="100">
        <v>25182496</v>
      </c>
      <c r="S702" s="100">
        <v>19347521</v>
      </c>
      <c r="T702" s="100">
        <v>1</v>
      </c>
      <c r="U702" s="98">
        <v>1413.72</v>
      </c>
      <c r="V702" s="98">
        <f>T702*(U702*(1+P702)*1.18)+L702*M702*$V$1</f>
        <v>3678.9507599999997</v>
      </c>
      <c r="W702" s="81">
        <f>T702*(U702*(1+Q702)*1.18)+L702*N702*$W$1</f>
        <v>3070.95336</v>
      </c>
      <c r="Y702" s="124">
        <f t="shared" si="234"/>
        <v>592.79999999999995</v>
      </c>
      <c r="Z702" s="85">
        <f t="shared" si="235"/>
        <v>3086.1507599999995</v>
      </c>
      <c r="AB702" s="85">
        <f t="shared" si="236"/>
        <v>401.84999999999997</v>
      </c>
      <c r="AC702" s="85">
        <f t="shared" si="237"/>
        <v>2669.1033600000001</v>
      </c>
    </row>
    <row r="703" spans="1:29" s="119" customFormat="1" ht="12" thickBot="1">
      <c r="A703" s="139" t="s">
        <v>218</v>
      </c>
      <c r="B703" s="140" t="s">
        <v>64</v>
      </c>
      <c r="C703" s="140" t="s">
        <v>65</v>
      </c>
      <c r="D703" s="140" t="s">
        <v>66</v>
      </c>
      <c r="E703" s="140"/>
      <c r="F703" s="140" t="s">
        <v>36</v>
      </c>
      <c r="G703" s="140"/>
      <c r="H703" s="140" t="s">
        <v>12</v>
      </c>
      <c r="I703" s="145"/>
      <c r="J703" s="195" t="s">
        <v>94</v>
      </c>
      <c r="K703" s="94" t="s">
        <v>25</v>
      </c>
      <c r="L703" s="95">
        <v>1</v>
      </c>
      <c r="M703" s="95">
        <v>0.47499999999999998</v>
      </c>
      <c r="N703" s="95">
        <v>0.52249999999999996</v>
      </c>
      <c r="O703" s="95">
        <v>1</v>
      </c>
      <c r="P703" s="95">
        <v>0.85</v>
      </c>
      <c r="Q703" s="95">
        <v>0.6</v>
      </c>
      <c r="R703" s="100">
        <v>96682858</v>
      </c>
      <c r="S703" s="152" t="s">
        <v>180</v>
      </c>
      <c r="T703" s="100">
        <v>1</v>
      </c>
      <c r="U703" s="98">
        <v>2092.02</v>
      </c>
      <c r="V703" s="98">
        <f>T703*(U703*(1+P703)*1.18)+L703*M703*$V$1</f>
        <v>5554.8796599999996</v>
      </c>
      <c r="W703" s="81">
        <f>T703*(U703*(1+Q703)*1.18)+L703*N703*$W$1</f>
        <v>4686.4587599999995</v>
      </c>
      <c r="Y703" s="124">
        <f t="shared" si="234"/>
        <v>988</v>
      </c>
      <c r="Z703" s="85">
        <f t="shared" si="235"/>
        <v>4566.8796599999996</v>
      </c>
      <c r="AB703" s="85">
        <f t="shared" si="236"/>
        <v>736.72499999999991</v>
      </c>
      <c r="AC703" s="85">
        <f t="shared" si="237"/>
        <v>3949.7337599999996</v>
      </c>
    </row>
    <row r="704" spans="1:29" s="119" customFormat="1">
      <c r="A704" s="139" t="s">
        <v>218</v>
      </c>
      <c r="B704" s="140" t="s">
        <v>64</v>
      </c>
      <c r="C704" s="140" t="s">
        <v>65</v>
      </c>
      <c r="D704" s="140" t="s">
        <v>66</v>
      </c>
      <c r="E704" s="140"/>
      <c r="F704" s="140" t="s">
        <v>36</v>
      </c>
      <c r="G704" s="140"/>
      <c r="H704" s="140" t="s">
        <v>12</v>
      </c>
      <c r="I704" s="145"/>
      <c r="J704" s="192" t="s">
        <v>95</v>
      </c>
      <c r="K704" s="77" t="s">
        <v>25</v>
      </c>
      <c r="L704" s="78">
        <v>1.3</v>
      </c>
      <c r="M704" s="78">
        <v>0.85499999999999998</v>
      </c>
      <c r="N704" s="78">
        <v>0.71249999999999991</v>
      </c>
      <c r="O704" s="78">
        <v>1</v>
      </c>
      <c r="P704" s="78">
        <v>0.85</v>
      </c>
      <c r="Q704" s="78">
        <v>0.6</v>
      </c>
      <c r="R704" s="79">
        <v>96682858</v>
      </c>
      <c r="S704" s="153" t="s">
        <v>180</v>
      </c>
      <c r="T704" s="79">
        <v>1</v>
      </c>
      <c r="U704" s="80">
        <v>2092.02</v>
      </c>
      <c r="V704" s="80">
        <f>T704*(U704*(1+P704)*1.18)+T705*(U705*(1+P705)*1.18)+L704*M704*$V$1</f>
        <v>10668.842179199999</v>
      </c>
      <c r="W704" s="102">
        <f>T704*(U704*(1+Q704)*1.18)+T705*(U705*(1+Q705)*1.18)+L704*N704*$W$1</f>
        <v>8533.6208712000007</v>
      </c>
      <c r="Y704" s="124">
        <f t="shared" si="234"/>
        <v>2311.92</v>
      </c>
      <c r="Z704" s="85">
        <f t="shared" si="235"/>
        <v>8356.9221791999989</v>
      </c>
      <c r="AB704" s="85">
        <f t="shared" si="236"/>
        <v>1306.0124999999998</v>
      </c>
      <c r="AC704" s="85">
        <f t="shared" si="237"/>
        <v>7227.6083712000009</v>
      </c>
    </row>
    <row r="705" spans="1:29" s="119" customFormat="1">
      <c r="A705" s="139" t="s">
        <v>218</v>
      </c>
      <c r="B705" s="140" t="s">
        <v>64</v>
      </c>
      <c r="C705" s="140" t="s">
        <v>65</v>
      </c>
      <c r="D705" s="140" t="s">
        <v>66</v>
      </c>
      <c r="E705" s="140"/>
      <c r="F705" s="140" t="s">
        <v>36</v>
      </c>
      <c r="G705" s="140"/>
      <c r="H705" s="140" t="s">
        <v>12</v>
      </c>
      <c r="I705" s="145"/>
      <c r="J705" s="193" t="s">
        <v>95</v>
      </c>
      <c r="K705" s="3" t="s">
        <v>26</v>
      </c>
      <c r="L705" s="84"/>
      <c r="M705" s="84"/>
      <c r="N705" s="84"/>
      <c r="O705" s="84"/>
      <c r="P705" s="84">
        <v>0.85</v>
      </c>
      <c r="Q705" s="84">
        <v>0.6</v>
      </c>
      <c r="R705" s="82">
        <v>96471274</v>
      </c>
      <c r="S705" s="82">
        <v>19347611</v>
      </c>
      <c r="T705" s="82">
        <v>2</v>
      </c>
      <c r="U705" s="85">
        <v>868.08119999999997</v>
      </c>
      <c r="V705" s="85"/>
      <c r="W705" s="86"/>
      <c r="Y705" s="85"/>
      <c r="Z705" s="85"/>
      <c r="AB705" s="85"/>
      <c r="AC705" s="85"/>
    </row>
    <row r="706" spans="1:29" s="119" customFormat="1" ht="12" thickBot="1">
      <c r="A706" s="139" t="s">
        <v>218</v>
      </c>
      <c r="B706" s="140" t="s">
        <v>64</v>
      </c>
      <c r="C706" s="140" t="s">
        <v>65</v>
      </c>
      <c r="D706" s="140" t="s">
        <v>66</v>
      </c>
      <c r="E706" s="140"/>
      <c r="F706" s="140" t="s">
        <v>36</v>
      </c>
      <c r="G706" s="140"/>
      <c r="H706" s="140" t="s">
        <v>12</v>
      </c>
      <c r="I706" s="145"/>
      <c r="J706" s="194" t="s">
        <v>95</v>
      </c>
      <c r="K706" s="88" t="s">
        <v>27</v>
      </c>
      <c r="L706" s="89"/>
      <c r="M706" s="89"/>
      <c r="N706" s="89"/>
      <c r="O706" s="89"/>
      <c r="P706" s="89">
        <v>0.85</v>
      </c>
      <c r="Q706" s="89">
        <v>0.6</v>
      </c>
      <c r="R706" s="90"/>
      <c r="S706" s="90"/>
      <c r="T706" s="90"/>
      <c r="U706" s="91"/>
      <c r="V706" s="91"/>
      <c r="W706" s="92"/>
      <c r="Y706" s="85"/>
      <c r="Z706" s="85"/>
      <c r="AB706" s="85"/>
      <c r="AC706" s="85"/>
    </row>
    <row r="707" spans="1:29" s="119" customFormat="1" ht="12" thickBot="1">
      <c r="A707" s="139" t="s">
        <v>218</v>
      </c>
      <c r="B707" s="140" t="s">
        <v>64</v>
      </c>
      <c r="C707" s="140" t="s">
        <v>65</v>
      </c>
      <c r="D707" s="140" t="s">
        <v>66</v>
      </c>
      <c r="E707" s="140"/>
      <c r="F707" s="140" t="s">
        <v>36</v>
      </c>
      <c r="G707" s="140"/>
      <c r="H707" s="140" t="s">
        <v>12</v>
      </c>
      <c r="I707" s="145"/>
      <c r="J707" s="195" t="s">
        <v>96</v>
      </c>
      <c r="K707" s="94" t="s">
        <v>28</v>
      </c>
      <c r="L707" s="95">
        <v>1.6</v>
      </c>
      <c r="M707" s="95">
        <v>0.57950000000000002</v>
      </c>
      <c r="N707" s="95">
        <v>0.61749999999999994</v>
      </c>
      <c r="O707" s="95">
        <v>1</v>
      </c>
      <c r="P707" s="95">
        <v>0.85</v>
      </c>
      <c r="Q707" s="95">
        <v>0.6</v>
      </c>
      <c r="R707" s="100">
        <v>13473428</v>
      </c>
      <c r="S707" s="100">
        <v>19347582</v>
      </c>
      <c r="T707" s="100">
        <v>1</v>
      </c>
      <c r="U707" s="98">
        <v>951.66</v>
      </c>
      <c r="V707" s="98">
        <f>T707*(U707*(1+P707)*1.18)+L707*M707*$V$1</f>
        <v>4006.0497799999998</v>
      </c>
      <c r="W707" s="81">
        <f>T707*(U707*(1+Q707)*1.18)+L707*N707*$W$1</f>
        <v>3189.8140800000001</v>
      </c>
      <c r="Y707" s="124">
        <f t="shared" ref="Y707:Y708" si="238">L707*M707*O707*$V$1</f>
        <v>1928.576</v>
      </c>
      <c r="Z707" s="85">
        <f t="shared" ref="Z707:Z708" si="239">V707-Y707</f>
        <v>2077.4737799999998</v>
      </c>
      <c r="AB707" s="85">
        <f t="shared" ref="AB707:AB708" si="240">L707*N707*O707*$W$1</f>
        <v>1393.08</v>
      </c>
      <c r="AC707" s="85">
        <f t="shared" ref="AC707:AC708" si="241">W707-AB707</f>
        <v>1796.7340800000002</v>
      </c>
    </row>
    <row r="708" spans="1:29" s="119" customFormat="1">
      <c r="A708" s="139" t="s">
        <v>218</v>
      </c>
      <c r="B708" s="140" t="s">
        <v>64</v>
      </c>
      <c r="C708" s="140" t="s">
        <v>65</v>
      </c>
      <c r="D708" s="140" t="s">
        <v>66</v>
      </c>
      <c r="E708" s="140"/>
      <c r="F708" s="140" t="s">
        <v>36</v>
      </c>
      <c r="G708" s="140"/>
      <c r="H708" s="140" t="s">
        <v>12</v>
      </c>
      <c r="I708" s="145"/>
      <c r="J708" s="192" t="s">
        <v>184</v>
      </c>
      <c r="K708" s="77" t="s">
        <v>28</v>
      </c>
      <c r="L708" s="78">
        <v>1.1000000000000001</v>
      </c>
      <c r="M708" s="78">
        <v>0.8929999999999999</v>
      </c>
      <c r="N708" s="78">
        <v>0.76</v>
      </c>
      <c r="O708" s="78">
        <v>1</v>
      </c>
      <c r="P708" s="78">
        <v>0.85</v>
      </c>
      <c r="Q708" s="78">
        <v>0.6</v>
      </c>
      <c r="R708" s="79">
        <v>13473428</v>
      </c>
      <c r="S708" s="79">
        <v>19347582</v>
      </c>
      <c r="T708" s="79">
        <v>1</v>
      </c>
      <c r="U708" s="80">
        <v>951.66</v>
      </c>
      <c r="V708" s="80">
        <f>T708*(U708*(1+P708)*1.18)+T709*(U709*(1+P709)*1.18)+L708*M708*$V$1</f>
        <v>8854.5369399999981</v>
      </c>
      <c r="W708" s="102">
        <f>T708*(U708*(1+Q708)*1.18)+T709*(U709*(1+Q709)*1.18)+L708*N708*$W$1</f>
        <v>7069.6598400000003</v>
      </c>
      <c r="Y708" s="124">
        <f t="shared" si="238"/>
        <v>2043.184</v>
      </c>
      <c r="Z708" s="85">
        <f t="shared" si="239"/>
        <v>6811.3529399999979</v>
      </c>
      <c r="AB708" s="85">
        <f t="shared" si="240"/>
        <v>1178.7600000000002</v>
      </c>
      <c r="AC708" s="85">
        <f t="shared" si="241"/>
        <v>5890.89984</v>
      </c>
    </row>
    <row r="709" spans="1:29" s="119" customFormat="1">
      <c r="A709" s="139" t="s">
        <v>218</v>
      </c>
      <c r="B709" s="140" t="s">
        <v>64</v>
      </c>
      <c r="C709" s="140" t="s">
        <v>65</v>
      </c>
      <c r="D709" s="140" t="s">
        <v>66</v>
      </c>
      <c r="E709" s="140"/>
      <c r="F709" s="140" t="s">
        <v>36</v>
      </c>
      <c r="G709" s="140"/>
      <c r="H709" s="140" t="s">
        <v>12</v>
      </c>
      <c r="I709" s="145"/>
      <c r="J709" s="193" t="s">
        <v>184</v>
      </c>
      <c r="K709" s="3" t="s">
        <v>30</v>
      </c>
      <c r="L709" s="84"/>
      <c r="M709" s="84"/>
      <c r="N709" s="84"/>
      <c r="O709" s="84"/>
      <c r="P709" s="84">
        <v>0.85</v>
      </c>
      <c r="Q709" s="84">
        <v>0.6</v>
      </c>
      <c r="R709" s="82">
        <v>96470999</v>
      </c>
      <c r="S709" s="82">
        <v>19347575</v>
      </c>
      <c r="T709" s="82">
        <v>2</v>
      </c>
      <c r="U709" s="85">
        <v>1084.26</v>
      </c>
      <c r="V709" s="85"/>
      <c r="W709" s="86"/>
      <c r="Y709" s="85"/>
      <c r="Z709" s="85"/>
      <c r="AB709" s="85"/>
      <c r="AC709" s="85"/>
    </row>
    <row r="710" spans="1:29" s="119" customFormat="1" ht="12" thickBot="1">
      <c r="A710" s="139" t="s">
        <v>218</v>
      </c>
      <c r="B710" s="140" t="s">
        <v>64</v>
      </c>
      <c r="C710" s="140" t="s">
        <v>65</v>
      </c>
      <c r="D710" s="140" t="s">
        <v>66</v>
      </c>
      <c r="E710" s="140"/>
      <c r="F710" s="140" t="s">
        <v>36</v>
      </c>
      <c r="G710" s="140"/>
      <c r="H710" s="140" t="s">
        <v>12</v>
      </c>
      <c r="I710" s="145"/>
      <c r="J710" s="194" t="s">
        <v>184</v>
      </c>
      <c r="K710" s="88" t="s">
        <v>31</v>
      </c>
      <c r="L710" s="89"/>
      <c r="M710" s="89"/>
      <c r="N710" s="89"/>
      <c r="O710" s="89"/>
      <c r="P710" s="89">
        <v>0.85</v>
      </c>
      <c r="Q710" s="89">
        <v>0.6</v>
      </c>
      <c r="R710" s="90"/>
      <c r="S710" s="90"/>
      <c r="T710" s="90"/>
      <c r="U710" s="91"/>
      <c r="V710" s="91"/>
      <c r="W710" s="92"/>
      <c r="Y710" s="85"/>
      <c r="Z710" s="85"/>
      <c r="AB710" s="85"/>
      <c r="AC710" s="85"/>
    </row>
    <row r="711" spans="1:29" s="119" customFormat="1">
      <c r="A711" s="139" t="s">
        <v>218</v>
      </c>
      <c r="B711" s="140" t="s">
        <v>64</v>
      </c>
      <c r="C711" s="140" t="s">
        <v>65</v>
      </c>
      <c r="D711" s="140" t="s">
        <v>66</v>
      </c>
      <c r="E711" s="140"/>
      <c r="F711" s="140" t="s">
        <v>36</v>
      </c>
      <c r="G711" s="140"/>
      <c r="H711" s="140" t="s">
        <v>12</v>
      </c>
      <c r="I711" s="145"/>
      <c r="J711" s="192" t="s">
        <v>98</v>
      </c>
      <c r="K711" s="77" t="s">
        <v>160</v>
      </c>
      <c r="L711" s="78">
        <v>1</v>
      </c>
      <c r="M711" s="78">
        <v>1.2825</v>
      </c>
      <c r="N711" s="78">
        <v>1.0449999999999999</v>
      </c>
      <c r="O711" s="78">
        <v>1</v>
      </c>
      <c r="P711" s="78">
        <v>0.85</v>
      </c>
      <c r="Q711" s="78">
        <v>0.6</v>
      </c>
      <c r="R711" s="79">
        <v>95032448</v>
      </c>
      <c r="S711" s="153" t="s">
        <v>180</v>
      </c>
      <c r="T711" s="79">
        <v>1</v>
      </c>
      <c r="U711" s="80">
        <v>3741.4212000000002</v>
      </c>
      <c r="V711" s="80">
        <f>T711*(U711*(1+P711)*1.18)+L711*M711*$V$1</f>
        <v>10835.122479600001</v>
      </c>
      <c r="W711" s="102">
        <f>T711*(U711*(1+Q711)*1.18)+L711*N711*$W$1</f>
        <v>8537.2532256000013</v>
      </c>
      <c r="Y711" s="124">
        <f>L711*M711*O711*$V$1</f>
        <v>2667.6</v>
      </c>
      <c r="Z711" s="85">
        <f>V711-Y711</f>
        <v>8167.5224796000002</v>
      </c>
      <c r="AB711" s="85">
        <f>L711*N711*O711*$W$1</f>
        <v>1473.4499999999998</v>
      </c>
      <c r="AC711" s="85">
        <f>W711-AB711</f>
        <v>7063.8032256000015</v>
      </c>
    </row>
    <row r="712" spans="1:29" s="119" customFormat="1" ht="12" thickBot="1">
      <c r="A712" s="139" t="s">
        <v>218</v>
      </c>
      <c r="B712" s="140" t="s">
        <v>64</v>
      </c>
      <c r="C712" s="140" t="s">
        <v>65</v>
      </c>
      <c r="D712" s="140" t="s">
        <v>66</v>
      </c>
      <c r="E712" s="140"/>
      <c r="F712" s="140" t="s">
        <v>36</v>
      </c>
      <c r="G712" s="140"/>
      <c r="H712" s="140" t="s">
        <v>12</v>
      </c>
      <c r="I712" s="145"/>
      <c r="J712" s="194" t="s">
        <v>98</v>
      </c>
      <c r="K712" s="88" t="s">
        <v>161</v>
      </c>
      <c r="L712" s="89"/>
      <c r="M712" s="89"/>
      <c r="N712" s="89"/>
      <c r="O712" s="89"/>
      <c r="P712" s="89">
        <v>0.85</v>
      </c>
      <c r="Q712" s="89">
        <v>0.6</v>
      </c>
      <c r="R712" s="90">
        <v>95032447</v>
      </c>
      <c r="S712" s="154" t="s">
        <v>180</v>
      </c>
      <c r="T712" s="90">
        <v>1</v>
      </c>
      <c r="U712" s="91">
        <v>3511.8498</v>
      </c>
      <c r="V712" s="91"/>
      <c r="W712" s="92"/>
      <c r="Y712" s="85"/>
      <c r="Z712" s="85"/>
      <c r="AB712" s="85"/>
      <c r="AC712" s="85"/>
    </row>
    <row r="713" spans="1:29" s="119" customFormat="1">
      <c r="A713" s="139" t="s">
        <v>218</v>
      </c>
      <c r="B713" s="140" t="s">
        <v>64</v>
      </c>
      <c r="C713" s="140" t="s">
        <v>65</v>
      </c>
      <c r="D713" s="140" t="s">
        <v>66</v>
      </c>
      <c r="E713" s="140"/>
      <c r="F713" s="140" t="s">
        <v>36</v>
      </c>
      <c r="G713" s="140"/>
      <c r="H713" s="140" t="s">
        <v>12</v>
      </c>
      <c r="I713" s="145"/>
      <c r="J713" s="192" t="s">
        <v>32</v>
      </c>
      <c r="K713" s="77" t="s">
        <v>162</v>
      </c>
      <c r="L713" s="78">
        <v>1</v>
      </c>
      <c r="M713" s="78">
        <v>1.2825</v>
      </c>
      <c r="N713" s="78">
        <v>1.0449999999999999</v>
      </c>
      <c r="O713" s="78">
        <v>1</v>
      </c>
      <c r="P713" s="78">
        <v>0.85</v>
      </c>
      <c r="Q713" s="78">
        <v>0.6</v>
      </c>
      <c r="R713" s="79" t="s">
        <v>222</v>
      </c>
      <c r="S713" s="153" t="s">
        <v>180</v>
      </c>
      <c r="T713" s="79">
        <v>1</v>
      </c>
      <c r="U713" s="105">
        <v>3741.4212000000002</v>
      </c>
      <c r="V713" s="80">
        <f>T713*(U713*(1+P713)*1.18)+L713*M713*$V$1+T714*(U714*(1+P714)*1.18)</f>
        <v>12539.49711</v>
      </c>
      <c r="W713" s="102">
        <f>T713*(U713*(1+Q713)*1.18)+L713*N713*$V$1+T714*(U714*(1+Q714)*1.18)</f>
        <v>10711.456960000001</v>
      </c>
      <c r="Y713" s="124">
        <f>L713*M713*O713*$V$1</f>
        <v>2667.6</v>
      </c>
      <c r="Z713" s="85">
        <f>V713-Y713</f>
        <v>9871.8971099999999</v>
      </c>
      <c r="AB713" s="85">
        <f>L713*N713*O713*$W$1</f>
        <v>1473.4499999999998</v>
      </c>
      <c r="AC713" s="85">
        <f>W713-AB713</f>
        <v>9238.0069600000024</v>
      </c>
    </row>
    <row r="714" spans="1:29" s="119" customFormat="1">
      <c r="A714" s="139" t="s">
        <v>218</v>
      </c>
      <c r="B714" s="140" t="s">
        <v>64</v>
      </c>
      <c r="C714" s="140" t="s">
        <v>65</v>
      </c>
      <c r="D714" s="140" t="s">
        <v>66</v>
      </c>
      <c r="E714" s="140"/>
      <c r="F714" s="140" t="s">
        <v>36</v>
      </c>
      <c r="G714" s="140"/>
      <c r="H714" s="140" t="s">
        <v>12</v>
      </c>
      <c r="I714" s="145"/>
      <c r="J714" s="193" t="s">
        <v>32</v>
      </c>
      <c r="K714" s="3" t="s">
        <v>163</v>
      </c>
      <c r="L714" s="84"/>
      <c r="M714" s="84"/>
      <c r="N714" s="84"/>
      <c r="O714" s="84"/>
      <c r="P714" s="84">
        <v>0.85</v>
      </c>
      <c r="Q714" s="84">
        <v>0.6</v>
      </c>
      <c r="R714" s="82">
        <v>13502180</v>
      </c>
      <c r="S714" s="82">
        <v>19372059</v>
      </c>
      <c r="T714" s="82">
        <v>1</v>
      </c>
      <c r="U714" s="85">
        <v>780.74880000000007</v>
      </c>
      <c r="V714" s="85"/>
      <c r="W714" s="86"/>
      <c r="Y714" s="85"/>
      <c r="Z714" s="85"/>
      <c r="AB714" s="85"/>
      <c r="AC714" s="85"/>
    </row>
    <row r="715" spans="1:29" s="119" customFormat="1" ht="12" thickBot="1">
      <c r="A715" s="139" t="s">
        <v>218</v>
      </c>
      <c r="B715" s="140" t="s">
        <v>64</v>
      </c>
      <c r="C715" s="140" t="s">
        <v>65</v>
      </c>
      <c r="D715" s="140" t="s">
        <v>66</v>
      </c>
      <c r="E715" s="140"/>
      <c r="F715" s="140" t="s">
        <v>36</v>
      </c>
      <c r="G715" s="140"/>
      <c r="H715" s="140" t="s">
        <v>12</v>
      </c>
      <c r="I715" s="145"/>
      <c r="J715" s="194" t="s">
        <v>32</v>
      </c>
      <c r="K715" s="88" t="s">
        <v>164</v>
      </c>
      <c r="L715" s="89"/>
      <c r="M715" s="89"/>
      <c r="N715" s="89"/>
      <c r="O715" s="89"/>
      <c r="P715" s="89">
        <v>0.85</v>
      </c>
      <c r="Q715" s="89">
        <v>0.6</v>
      </c>
      <c r="R715" s="90">
        <v>13502180</v>
      </c>
      <c r="S715" s="90">
        <v>19372059</v>
      </c>
      <c r="T715" s="90">
        <v>1</v>
      </c>
      <c r="U715" s="91">
        <v>780.74880000000007</v>
      </c>
      <c r="V715" s="91"/>
      <c r="W715" s="92"/>
      <c r="Y715" s="85"/>
      <c r="Z715" s="85"/>
      <c r="AB715" s="85"/>
      <c r="AC715" s="85"/>
    </row>
    <row r="716" spans="1:29" s="119" customFormat="1">
      <c r="A716" s="139" t="s">
        <v>218</v>
      </c>
      <c r="B716" s="140" t="s">
        <v>64</v>
      </c>
      <c r="C716" s="140" t="s">
        <v>65</v>
      </c>
      <c r="D716" s="140" t="s">
        <v>66</v>
      </c>
      <c r="E716" s="140"/>
      <c r="F716" s="140" t="s">
        <v>36</v>
      </c>
      <c r="G716" s="140"/>
      <c r="H716" s="140" t="s">
        <v>12</v>
      </c>
      <c r="I716" s="145"/>
      <c r="J716" s="192" t="s">
        <v>99</v>
      </c>
      <c r="K716" s="77" t="s">
        <v>165</v>
      </c>
      <c r="L716" s="78">
        <v>0.60000000000000009</v>
      </c>
      <c r="M716" s="78">
        <v>0.95</v>
      </c>
      <c r="N716" s="78">
        <v>0.95</v>
      </c>
      <c r="O716" s="78">
        <v>1</v>
      </c>
      <c r="P716" s="78">
        <v>0.85</v>
      </c>
      <c r="Q716" s="78">
        <v>0.6</v>
      </c>
      <c r="R716" s="79">
        <v>95259950</v>
      </c>
      <c r="S716" s="153" t="s">
        <v>180</v>
      </c>
      <c r="T716" s="79">
        <v>1</v>
      </c>
      <c r="U716" s="80">
        <v>2249.7629999999999</v>
      </c>
      <c r="V716" s="80">
        <f>T716*(U716*(1+P716)*1.18)+L716*M716*$V$1</f>
        <v>6096.8326290000005</v>
      </c>
      <c r="W716" s="102">
        <f>T716*(U716*(1+Q716)*1.18)+L716*N716*$W$1</f>
        <v>5051.2525439999999</v>
      </c>
      <c r="Y716" s="124">
        <f>L716*M716*O716*$V$1</f>
        <v>1185.6000000000001</v>
      </c>
      <c r="Z716" s="85">
        <f>V716-Y716</f>
        <v>4911.2326290000001</v>
      </c>
      <c r="AB716" s="85">
        <f>L716*N716*O716*$W$1</f>
        <v>803.7</v>
      </c>
      <c r="AC716" s="85">
        <f>W716-AB716</f>
        <v>4247.5525440000001</v>
      </c>
    </row>
    <row r="717" spans="1:29" s="119" customFormat="1" ht="12" thickBot="1">
      <c r="A717" s="139" t="s">
        <v>218</v>
      </c>
      <c r="B717" s="140" t="s">
        <v>64</v>
      </c>
      <c r="C717" s="140" t="s">
        <v>65</v>
      </c>
      <c r="D717" s="140" t="s">
        <v>66</v>
      </c>
      <c r="E717" s="140"/>
      <c r="F717" s="140" t="s">
        <v>36</v>
      </c>
      <c r="G717" s="140"/>
      <c r="H717" s="140" t="s">
        <v>12</v>
      </c>
      <c r="I717" s="145"/>
      <c r="J717" s="194" t="s">
        <v>99</v>
      </c>
      <c r="K717" s="88" t="s">
        <v>166</v>
      </c>
      <c r="L717" s="89"/>
      <c r="M717" s="89"/>
      <c r="N717" s="89"/>
      <c r="O717" s="89"/>
      <c r="P717" s="89">
        <v>0.85</v>
      </c>
      <c r="Q717" s="89">
        <v>0.6</v>
      </c>
      <c r="R717" s="90">
        <v>95259950</v>
      </c>
      <c r="S717" s="154" t="s">
        <v>180</v>
      </c>
      <c r="T717" s="90">
        <v>1</v>
      </c>
      <c r="U717" s="91">
        <v>2249.7629999999999</v>
      </c>
      <c r="V717" s="91"/>
      <c r="W717" s="92"/>
      <c r="Y717" s="85"/>
      <c r="Z717" s="85"/>
      <c r="AB717" s="85"/>
      <c r="AC717" s="85"/>
    </row>
    <row r="718" spans="1:29" s="119" customFormat="1">
      <c r="A718" s="139" t="s">
        <v>218</v>
      </c>
      <c r="B718" s="140" t="s">
        <v>64</v>
      </c>
      <c r="C718" s="140" t="s">
        <v>65</v>
      </c>
      <c r="D718" s="140" t="s">
        <v>66</v>
      </c>
      <c r="E718" s="140"/>
      <c r="F718" s="140" t="s">
        <v>36</v>
      </c>
      <c r="G718" s="140"/>
      <c r="H718" s="140" t="s">
        <v>12</v>
      </c>
      <c r="I718" s="145"/>
      <c r="J718" s="192" t="s">
        <v>92</v>
      </c>
      <c r="K718" s="77" t="s">
        <v>167</v>
      </c>
      <c r="L718" s="78">
        <v>2</v>
      </c>
      <c r="M718" s="78">
        <v>1.4249999999999998</v>
      </c>
      <c r="N718" s="78">
        <v>1.8049999999999999</v>
      </c>
      <c r="O718" s="78">
        <v>1</v>
      </c>
      <c r="P718" s="78">
        <v>0.85</v>
      </c>
      <c r="Q718" s="78">
        <v>0.6</v>
      </c>
      <c r="R718" s="79" t="s">
        <v>180</v>
      </c>
      <c r="S718" s="153" t="s">
        <v>180</v>
      </c>
      <c r="T718" s="79"/>
      <c r="U718" s="105"/>
      <c r="V718" s="105"/>
      <c r="W718" s="102"/>
      <c r="Y718" s="85"/>
      <c r="Z718" s="85"/>
      <c r="AB718" s="85"/>
      <c r="AC718" s="85"/>
    </row>
    <row r="719" spans="1:29" s="119" customFormat="1">
      <c r="A719" s="139" t="s">
        <v>218</v>
      </c>
      <c r="B719" s="140" t="s">
        <v>64</v>
      </c>
      <c r="C719" s="140" t="s">
        <v>65</v>
      </c>
      <c r="D719" s="140" t="s">
        <v>66</v>
      </c>
      <c r="E719" s="140"/>
      <c r="F719" s="140" t="s">
        <v>36</v>
      </c>
      <c r="G719" s="140"/>
      <c r="H719" s="140" t="s">
        <v>12</v>
      </c>
      <c r="I719" s="145"/>
      <c r="J719" s="193" t="s">
        <v>92</v>
      </c>
      <c r="K719" s="3" t="s">
        <v>199</v>
      </c>
      <c r="L719" s="84"/>
      <c r="M719" s="84"/>
      <c r="N719" s="84"/>
      <c r="O719" s="84"/>
      <c r="P719" s="84"/>
      <c r="Q719" s="84"/>
      <c r="R719" s="82">
        <v>96416302</v>
      </c>
      <c r="S719" s="150" t="s">
        <v>180</v>
      </c>
      <c r="T719" s="82">
        <v>1</v>
      </c>
      <c r="U719" s="85">
        <v>4295.424</v>
      </c>
      <c r="V719" s="124"/>
      <c r="W719" s="127"/>
      <c r="Y719" s="85"/>
      <c r="Z719" s="85"/>
      <c r="AB719" s="85"/>
      <c r="AC719" s="85"/>
    </row>
    <row r="720" spans="1:29" s="119" customFormat="1">
      <c r="A720" s="139" t="s">
        <v>218</v>
      </c>
      <c r="B720" s="140" t="s">
        <v>64</v>
      </c>
      <c r="C720" s="140" t="s">
        <v>65</v>
      </c>
      <c r="D720" s="140" t="s">
        <v>66</v>
      </c>
      <c r="E720" s="140"/>
      <c r="F720" s="140" t="s">
        <v>36</v>
      </c>
      <c r="G720" s="140"/>
      <c r="H720" s="140" t="s">
        <v>12</v>
      </c>
      <c r="I720" s="145"/>
      <c r="J720" s="193" t="s">
        <v>92</v>
      </c>
      <c r="K720" s="3" t="s">
        <v>200</v>
      </c>
      <c r="L720" s="84"/>
      <c r="M720" s="84"/>
      <c r="N720" s="84"/>
      <c r="O720" s="84"/>
      <c r="P720" s="84"/>
      <c r="Q720" s="84"/>
      <c r="R720" s="82">
        <v>25186316</v>
      </c>
      <c r="S720" s="150" t="s">
        <v>180</v>
      </c>
      <c r="T720" s="82">
        <v>1</v>
      </c>
      <c r="U720" s="85">
        <v>2140.0416</v>
      </c>
      <c r="V720" s="124"/>
      <c r="W720" s="127"/>
      <c r="Y720" s="85"/>
      <c r="Z720" s="85"/>
      <c r="AB720" s="85"/>
      <c r="AC720" s="85"/>
    </row>
    <row r="721" spans="1:29" s="119" customFormat="1">
      <c r="A721" s="139" t="s">
        <v>218</v>
      </c>
      <c r="B721" s="140" t="s">
        <v>64</v>
      </c>
      <c r="C721" s="140" t="s">
        <v>65</v>
      </c>
      <c r="D721" s="140" t="s">
        <v>66</v>
      </c>
      <c r="E721" s="140"/>
      <c r="F721" s="140" t="s">
        <v>36</v>
      </c>
      <c r="G721" s="140"/>
      <c r="H721" s="140" t="s">
        <v>12</v>
      </c>
      <c r="I721" s="145"/>
      <c r="J721" s="193" t="s">
        <v>92</v>
      </c>
      <c r="K721" s="3" t="s">
        <v>219</v>
      </c>
      <c r="L721" s="84"/>
      <c r="M721" s="84"/>
      <c r="N721" s="84"/>
      <c r="O721" s="84"/>
      <c r="P721" s="84"/>
      <c r="Q721" s="84"/>
      <c r="R721" s="82">
        <v>94502248</v>
      </c>
      <c r="S721" s="150" t="s">
        <v>180</v>
      </c>
      <c r="T721" s="82">
        <v>1</v>
      </c>
      <c r="U721" s="85">
        <v>55.569600000000001</v>
      </c>
      <c r="V721" s="124"/>
      <c r="W721" s="127"/>
      <c r="Y721" s="85"/>
      <c r="Z721" s="85"/>
      <c r="AB721" s="85"/>
      <c r="AC721" s="85"/>
    </row>
    <row r="722" spans="1:29" s="119" customFormat="1">
      <c r="A722" s="139" t="s">
        <v>218</v>
      </c>
      <c r="B722" s="140" t="s">
        <v>64</v>
      </c>
      <c r="C722" s="140" t="s">
        <v>65</v>
      </c>
      <c r="D722" s="140" t="s">
        <v>66</v>
      </c>
      <c r="E722" s="140"/>
      <c r="F722" s="140" t="s">
        <v>36</v>
      </c>
      <c r="G722" s="140"/>
      <c r="H722" s="140" t="s">
        <v>12</v>
      </c>
      <c r="I722" s="145"/>
      <c r="J722" s="193" t="s">
        <v>92</v>
      </c>
      <c r="K722" s="3" t="s">
        <v>220</v>
      </c>
      <c r="L722" s="84"/>
      <c r="M722" s="84"/>
      <c r="N722" s="84"/>
      <c r="O722" s="84"/>
      <c r="P722" s="84"/>
      <c r="Q722" s="84"/>
      <c r="R722" s="82">
        <v>24241898</v>
      </c>
      <c r="S722" s="150" t="s">
        <v>180</v>
      </c>
      <c r="T722" s="82">
        <v>2</v>
      </c>
      <c r="U722" s="85">
        <v>34.690199999999997</v>
      </c>
      <c r="V722" s="124"/>
      <c r="W722" s="127"/>
      <c r="Y722" s="85"/>
      <c r="Z722" s="85"/>
      <c r="AB722" s="85"/>
      <c r="AC722" s="85"/>
    </row>
    <row r="723" spans="1:29" s="119" customFormat="1">
      <c r="A723" s="139" t="s">
        <v>218</v>
      </c>
      <c r="B723" s="140" t="s">
        <v>64</v>
      </c>
      <c r="C723" s="140" t="s">
        <v>65</v>
      </c>
      <c r="D723" s="140" t="s">
        <v>66</v>
      </c>
      <c r="E723" s="140"/>
      <c r="F723" s="140" t="s">
        <v>36</v>
      </c>
      <c r="G723" s="140"/>
      <c r="H723" s="140" t="s">
        <v>12</v>
      </c>
      <c r="I723" s="145"/>
      <c r="J723" s="193" t="s">
        <v>92</v>
      </c>
      <c r="K723" s="3" t="s">
        <v>221</v>
      </c>
      <c r="L723" s="84"/>
      <c r="M723" s="84"/>
      <c r="N723" s="84"/>
      <c r="O723" s="84"/>
      <c r="P723" s="84"/>
      <c r="Q723" s="84"/>
      <c r="R723" s="82">
        <v>11588711</v>
      </c>
      <c r="S723" s="150" t="s">
        <v>180</v>
      </c>
      <c r="T723" s="82">
        <v>1</v>
      </c>
      <c r="U723" s="85">
        <v>70.481999999999999</v>
      </c>
      <c r="V723" s="124"/>
      <c r="W723" s="127"/>
      <c r="Y723" s="85"/>
      <c r="Z723" s="85"/>
      <c r="AB723" s="85"/>
      <c r="AC723" s="85"/>
    </row>
    <row r="724" spans="1:29" s="119" customFormat="1">
      <c r="A724" s="139" t="s">
        <v>218</v>
      </c>
      <c r="B724" s="140" t="s">
        <v>64</v>
      </c>
      <c r="C724" s="140" t="s">
        <v>65</v>
      </c>
      <c r="D724" s="140" t="s">
        <v>66</v>
      </c>
      <c r="E724" s="140"/>
      <c r="F724" s="140" t="s">
        <v>36</v>
      </c>
      <c r="G724" s="140"/>
      <c r="H724" s="140" t="s">
        <v>12</v>
      </c>
      <c r="I724" s="145"/>
      <c r="J724" s="193" t="s">
        <v>92</v>
      </c>
      <c r="K724" s="3" t="s">
        <v>203</v>
      </c>
      <c r="L724" s="84"/>
      <c r="M724" s="84"/>
      <c r="N724" s="84"/>
      <c r="O724" s="84"/>
      <c r="P724" s="84"/>
      <c r="Q724" s="84"/>
      <c r="R724" s="82">
        <v>96416304</v>
      </c>
      <c r="S724" s="150" t="s">
        <v>180</v>
      </c>
      <c r="T724" s="82">
        <v>1</v>
      </c>
      <c r="U724" s="85">
        <v>673.99559999999997</v>
      </c>
      <c r="V724" s="124"/>
      <c r="W724" s="127"/>
      <c r="Y724" s="85"/>
      <c r="Z724" s="85"/>
      <c r="AB724" s="85"/>
      <c r="AC724" s="85"/>
    </row>
    <row r="725" spans="1:29" s="119" customFormat="1" ht="12" thickBot="1">
      <c r="A725" s="139" t="s">
        <v>218</v>
      </c>
      <c r="B725" s="140" t="s">
        <v>64</v>
      </c>
      <c r="C725" s="140" t="s">
        <v>65</v>
      </c>
      <c r="D725" s="140" t="s">
        <v>66</v>
      </c>
      <c r="E725" s="140"/>
      <c r="F725" s="140" t="s">
        <v>36</v>
      </c>
      <c r="G725" s="140"/>
      <c r="H725" s="140" t="s">
        <v>12</v>
      </c>
      <c r="I725" s="145"/>
      <c r="J725" s="194" t="s">
        <v>92</v>
      </c>
      <c r="K725" s="88" t="s">
        <v>201</v>
      </c>
      <c r="L725" s="89"/>
      <c r="M725" s="89"/>
      <c r="N725" s="89"/>
      <c r="O725" s="89"/>
      <c r="P725" s="89"/>
      <c r="Q725" s="89"/>
      <c r="R725" s="90">
        <v>96416306</v>
      </c>
      <c r="S725" s="154" t="s">
        <v>180</v>
      </c>
      <c r="T725" s="90">
        <v>1</v>
      </c>
      <c r="U725" s="91">
        <v>343.81139999999999</v>
      </c>
      <c r="V725" s="128"/>
      <c r="W725" s="129"/>
      <c r="Y725" s="85"/>
      <c r="Z725" s="85"/>
      <c r="AB725" s="85"/>
      <c r="AC725" s="85"/>
    </row>
    <row r="726" spans="1:29" s="119" customFormat="1">
      <c r="A726" s="209" t="s">
        <v>218</v>
      </c>
      <c r="B726" s="181" t="s">
        <v>58</v>
      </c>
      <c r="C726" s="181" t="s">
        <v>67</v>
      </c>
      <c r="D726" s="181" t="s">
        <v>57</v>
      </c>
      <c r="E726" s="181"/>
      <c r="F726" s="181" t="s">
        <v>36</v>
      </c>
      <c r="G726" s="181"/>
      <c r="H726" s="181" t="s">
        <v>14</v>
      </c>
      <c r="I726" s="210"/>
      <c r="J726" s="196" t="s">
        <v>89</v>
      </c>
      <c r="K726" s="133" t="s">
        <v>20</v>
      </c>
      <c r="L726" s="134">
        <v>0.4</v>
      </c>
      <c r="M726" s="134">
        <v>0.95</v>
      </c>
      <c r="N726" s="134">
        <v>0.85499999999999998</v>
      </c>
      <c r="O726" s="134">
        <v>1</v>
      </c>
      <c r="P726" s="134">
        <v>0.88</v>
      </c>
      <c r="Q726" s="134">
        <f>P726</f>
        <v>0.88</v>
      </c>
      <c r="R726" s="135">
        <v>95599912</v>
      </c>
      <c r="S726" s="157" t="s">
        <v>19</v>
      </c>
      <c r="T726" s="135">
        <v>3.75</v>
      </c>
      <c r="U726" s="136">
        <v>275.43059999999997</v>
      </c>
      <c r="V726" s="136">
        <f>U726*(1+P726)*T726*1.18+((U727+U728)*(1+P727))*1.18+L726*M726*$V$1</f>
        <v>3853.9351159999997</v>
      </c>
      <c r="W726" s="137">
        <f>U726*(1+Q726)*T726*1.18+((U727+U728)*(1+Q727))*1.18+L726*N726*$W$1</f>
        <v>3441.3999869999998</v>
      </c>
      <c r="Y726" s="124">
        <f>L726*M726*O726*$V$1</f>
        <v>790.4</v>
      </c>
      <c r="Z726" s="85">
        <f>V726-Y726</f>
        <v>3063.5351159999996</v>
      </c>
      <c r="AB726" s="85">
        <f>L726*N726*O726*$W$1</f>
        <v>482.22</v>
      </c>
      <c r="AC726" s="85">
        <f>W726-AB726</f>
        <v>2959.1799869999995</v>
      </c>
    </row>
    <row r="727" spans="1:29" s="119" customFormat="1">
      <c r="A727" s="139" t="s">
        <v>218</v>
      </c>
      <c r="B727" s="140" t="s">
        <v>58</v>
      </c>
      <c r="C727" s="140" t="s">
        <v>67</v>
      </c>
      <c r="D727" s="140" t="s">
        <v>57</v>
      </c>
      <c r="E727" s="140"/>
      <c r="F727" s="140" t="s">
        <v>36</v>
      </c>
      <c r="G727" s="140"/>
      <c r="H727" s="140" t="s">
        <v>14</v>
      </c>
      <c r="I727" s="145"/>
      <c r="J727" s="197" t="s">
        <v>89</v>
      </c>
      <c r="K727" s="3" t="s">
        <v>21</v>
      </c>
      <c r="L727" s="84"/>
      <c r="M727" s="84"/>
      <c r="N727" s="84"/>
      <c r="O727" s="84"/>
      <c r="P727" s="84">
        <v>0.85</v>
      </c>
      <c r="Q727" s="84">
        <v>0.6</v>
      </c>
      <c r="R727" s="82">
        <v>96985730</v>
      </c>
      <c r="S727" s="150" t="s">
        <v>180</v>
      </c>
      <c r="T727" s="82">
        <v>1</v>
      </c>
      <c r="U727" s="85">
        <v>307.75440000000003</v>
      </c>
      <c r="V727" s="85"/>
      <c r="W727" s="86"/>
      <c r="Y727" s="85"/>
      <c r="Z727" s="85"/>
      <c r="AB727" s="85"/>
      <c r="AC727" s="85"/>
    </row>
    <row r="728" spans="1:29" s="119" customFormat="1" ht="12" thickBot="1">
      <c r="A728" s="139" t="s">
        <v>218</v>
      </c>
      <c r="B728" s="140" t="s">
        <v>58</v>
      </c>
      <c r="C728" s="140" t="s">
        <v>67</v>
      </c>
      <c r="D728" s="140" t="s">
        <v>57</v>
      </c>
      <c r="E728" s="140"/>
      <c r="F728" s="140" t="s">
        <v>36</v>
      </c>
      <c r="G728" s="140"/>
      <c r="H728" s="140" t="s">
        <v>14</v>
      </c>
      <c r="I728" s="145"/>
      <c r="J728" s="198" t="s">
        <v>89</v>
      </c>
      <c r="K728" s="88" t="s">
        <v>22</v>
      </c>
      <c r="L728" s="89"/>
      <c r="M728" s="89"/>
      <c r="N728" s="89"/>
      <c r="O728" s="89"/>
      <c r="P728" s="89">
        <v>0.85</v>
      </c>
      <c r="Q728" s="89">
        <v>0.6</v>
      </c>
      <c r="R728" s="90">
        <v>94525246</v>
      </c>
      <c r="S728" s="156" t="s">
        <v>19</v>
      </c>
      <c r="T728" s="90">
        <v>1</v>
      </c>
      <c r="U728" s="91">
        <v>45.991800000000005</v>
      </c>
      <c r="V728" s="91"/>
      <c r="W728" s="92"/>
      <c r="Y728" s="85"/>
      <c r="Z728" s="85"/>
      <c r="AB728" s="85"/>
      <c r="AC728" s="85"/>
    </row>
    <row r="729" spans="1:29" s="119" customFormat="1" ht="12" thickBot="1">
      <c r="A729" s="139" t="s">
        <v>218</v>
      </c>
      <c r="B729" s="140" t="s">
        <v>58</v>
      </c>
      <c r="C729" s="140" t="s">
        <v>67</v>
      </c>
      <c r="D729" s="140" t="s">
        <v>57</v>
      </c>
      <c r="E729" s="140"/>
      <c r="F729" s="140" t="s">
        <v>36</v>
      </c>
      <c r="G729" s="140"/>
      <c r="H729" s="140" t="s">
        <v>14</v>
      </c>
      <c r="I729" s="145"/>
      <c r="J729" s="195" t="s">
        <v>90</v>
      </c>
      <c r="K729" s="94" t="s">
        <v>23</v>
      </c>
      <c r="L729" s="95">
        <v>0.3</v>
      </c>
      <c r="M729" s="95">
        <v>0.85499999999999998</v>
      </c>
      <c r="N729" s="95">
        <v>0.66499999999999992</v>
      </c>
      <c r="O729" s="95">
        <v>1</v>
      </c>
      <c r="P729" s="95">
        <v>0.85</v>
      </c>
      <c r="Q729" s="95">
        <v>0.6</v>
      </c>
      <c r="R729" s="96">
        <v>42390126</v>
      </c>
      <c r="S729" s="152" t="s">
        <v>180</v>
      </c>
      <c r="T729" s="97">
        <v>1</v>
      </c>
      <c r="U729" s="98">
        <v>602.04480000000001</v>
      </c>
      <c r="V729" s="98">
        <f>T729*(U729*(1+P729)*1.18)+L729*M729*$V$1</f>
        <v>1847.7837983999998</v>
      </c>
      <c r="W729" s="81">
        <f>T729*(U729*(1+Q729)*1.18)+L729*N729*$W$1</f>
        <v>1417.9555823999999</v>
      </c>
      <c r="Y729" s="124">
        <f t="shared" ref="Y729:Y734" si="242">L729*M729*O729*$V$1</f>
        <v>533.52</v>
      </c>
      <c r="Z729" s="85">
        <f t="shared" ref="Z729:Z734" si="243">V729-Y729</f>
        <v>1314.2637983999998</v>
      </c>
      <c r="AB729" s="85">
        <f t="shared" ref="AB729:AB734" si="244">L729*N729*O729*$W$1</f>
        <v>281.29499999999996</v>
      </c>
      <c r="AC729" s="85">
        <f t="shared" ref="AC729:AC734" si="245">W729-AB729</f>
        <v>1136.6605823999998</v>
      </c>
    </row>
    <row r="730" spans="1:29" s="119" customFormat="1" ht="12" thickBot="1">
      <c r="A730" s="139" t="s">
        <v>218</v>
      </c>
      <c r="B730" s="140" t="s">
        <v>58</v>
      </c>
      <c r="C730" s="140" t="s">
        <v>67</v>
      </c>
      <c r="D730" s="140" t="s">
        <v>57</v>
      </c>
      <c r="E730" s="140"/>
      <c r="F730" s="140" t="s">
        <v>36</v>
      </c>
      <c r="G730" s="140"/>
      <c r="H730" s="140" t="s">
        <v>14</v>
      </c>
      <c r="I730" s="145"/>
      <c r="J730" s="199" t="s">
        <v>91</v>
      </c>
      <c r="K730" s="94" t="s">
        <v>157</v>
      </c>
      <c r="L730" s="95">
        <v>0.3</v>
      </c>
      <c r="M730" s="95">
        <v>0.95</v>
      </c>
      <c r="N730" s="95">
        <v>0.95</v>
      </c>
      <c r="O730" s="95">
        <v>1</v>
      </c>
      <c r="P730" s="95">
        <v>0.85</v>
      </c>
      <c r="Q730" s="95">
        <v>0.6</v>
      </c>
      <c r="R730" s="100">
        <v>95947238</v>
      </c>
      <c r="S730" s="152" t="s">
        <v>180</v>
      </c>
      <c r="T730" s="100">
        <v>1</v>
      </c>
      <c r="U730" s="98">
        <v>1052.9358</v>
      </c>
      <c r="V730" s="98">
        <f>T730*(U730*(1+P730)*1.18)+L730*M730*$V$1</f>
        <v>2891.3588514000003</v>
      </c>
      <c r="W730" s="81">
        <f>T730*(U730*(1+Q730)*1.18)+L730*N730*$W$1</f>
        <v>2389.7927903999998</v>
      </c>
      <c r="Y730" s="124">
        <f t="shared" si="242"/>
        <v>592.79999999999995</v>
      </c>
      <c r="Z730" s="85">
        <f t="shared" si="243"/>
        <v>2298.5588514000001</v>
      </c>
      <c r="AB730" s="85">
        <f t="shared" si="244"/>
        <v>401.84999999999997</v>
      </c>
      <c r="AC730" s="85">
        <f t="shared" si="245"/>
        <v>1987.9427903999999</v>
      </c>
    </row>
    <row r="731" spans="1:29" s="119" customFormat="1" ht="12" thickBot="1">
      <c r="A731" s="139" t="s">
        <v>218</v>
      </c>
      <c r="B731" s="140" t="s">
        <v>58</v>
      </c>
      <c r="C731" s="140" t="s">
        <v>67</v>
      </c>
      <c r="D731" s="140" t="s">
        <v>57</v>
      </c>
      <c r="E731" s="140"/>
      <c r="F731" s="140" t="s">
        <v>36</v>
      </c>
      <c r="G731" s="140"/>
      <c r="H731" s="140" t="s">
        <v>14</v>
      </c>
      <c r="I731" s="145"/>
      <c r="J731" s="199" t="s">
        <v>158</v>
      </c>
      <c r="K731" s="94" t="s">
        <v>159</v>
      </c>
      <c r="L731" s="95">
        <v>0.4</v>
      </c>
      <c r="M731" s="95">
        <v>0.95</v>
      </c>
      <c r="N731" s="95">
        <v>0.95</v>
      </c>
      <c r="O731" s="95">
        <v>1</v>
      </c>
      <c r="P731" s="95">
        <v>0.85</v>
      </c>
      <c r="Q731" s="95">
        <v>0.6</v>
      </c>
      <c r="R731" s="100">
        <v>96464000</v>
      </c>
      <c r="S731" s="100">
        <v>19347366</v>
      </c>
      <c r="T731" s="100">
        <v>4</v>
      </c>
      <c r="U731" s="98">
        <v>78.540000000000006</v>
      </c>
      <c r="V731" s="98">
        <f>T731*(U731*(1+P731)*1.18)+L731*M731*$V$1</f>
        <v>1476.21128</v>
      </c>
      <c r="W731" s="81">
        <f>T731*(U731*(1+Q731)*1.18)+L731*N731*$W$1</f>
        <v>1128.93408</v>
      </c>
      <c r="Y731" s="124">
        <f t="shared" si="242"/>
        <v>790.4</v>
      </c>
      <c r="Z731" s="85">
        <f t="shared" si="243"/>
        <v>685.81128000000001</v>
      </c>
      <c r="AB731" s="85">
        <f t="shared" si="244"/>
        <v>535.79999999999995</v>
      </c>
      <c r="AC731" s="85">
        <f t="shared" si="245"/>
        <v>593.13408000000004</v>
      </c>
    </row>
    <row r="732" spans="1:29" s="119" customFormat="1" ht="12" thickBot="1">
      <c r="A732" s="139" t="s">
        <v>218</v>
      </c>
      <c r="B732" s="140" t="s">
        <v>58</v>
      </c>
      <c r="C732" s="140" t="s">
        <v>67</v>
      </c>
      <c r="D732" s="140" t="s">
        <v>57</v>
      </c>
      <c r="E732" s="140"/>
      <c r="F732" s="140" t="s">
        <v>36</v>
      </c>
      <c r="G732" s="140"/>
      <c r="H732" s="140" t="s">
        <v>14</v>
      </c>
      <c r="I732" s="145"/>
      <c r="J732" s="195" t="s">
        <v>93</v>
      </c>
      <c r="K732" s="94" t="s">
        <v>24</v>
      </c>
      <c r="L732" s="95">
        <v>0.3</v>
      </c>
      <c r="M732" s="95">
        <v>0.95</v>
      </c>
      <c r="N732" s="95">
        <v>0.95</v>
      </c>
      <c r="O732" s="95">
        <v>1</v>
      </c>
      <c r="P732" s="95">
        <v>0.85</v>
      </c>
      <c r="Q732" s="95">
        <v>0.6</v>
      </c>
      <c r="R732" s="100">
        <v>25182496</v>
      </c>
      <c r="S732" s="100">
        <v>19347521</v>
      </c>
      <c r="T732" s="100">
        <v>1</v>
      </c>
      <c r="U732" s="98">
        <v>1413.72</v>
      </c>
      <c r="V732" s="98">
        <f>T732*(U732*(1+P732)*1.18)+L732*M732*$V$1</f>
        <v>3678.9507599999997</v>
      </c>
      <c r="W732" s="81">
        <f>T732*(U732*(1+Q732)*1.18)+L732*N732*$W$1</f>
        <v>3070.95336</v>
      </c>
      <c r="Y732" s="124">
        <f t="shared" si="242"/>
        <v>592.79999999999995</v>
      </c>
      <c r="Z732" s="85">
        <f t="shared" si="243"/>
        <v>3086.1507599999995</v>
      </c>
      <c r="AB732" s="85">
        <f t="shared" si="244"/>
        <v>401.84999999999997</v>
      </c>
      <c r="AC732" s="85">
        <f t="shared" si="245"/>
        <v>2669.1033600000001</v>
      </c>
    </row>
    <row r="733" spans="1:29" s="119" customFormat="1" ht="12" thickBot="1">
      <c r="A733" s="139" t="s">
        <v>218</v>
      </c>
      <c r="B733" s="140" t="s">
        <v>58</v>
      </c>
      <c r="C733" s="140" t="s">
        <v>67</v>
      </c>
      <c r="D733" s="140" t="s">
        <v>57</v>
      </c>
      <c r="E733" s="140"/>
      <c r="F733" s="140" t="s">
        <v>36</v>
      </c>
      <c r="G733" s="140"/>
      <c r="H733" s="140" t="s">
        <v>14</v>
      </c>
      <c r="I733" s="145"/>
      <c r="J733" s="195" t="s">
        <v>94</v>
      </c>
      <c r="K733" s="94" t="s">
        <v>25</v>
      </c>
      <c r="L733" s="95">
        <v>1</v>
      </c>
      <c r="M733" s="95">
        <v>0.47499999999999998</v>
      </c>
      <c r="N733" s="95">
        <v>0.52249999999999996</v>
      </c>
      <c r="O733" s="95">
        <v>1</v>
      </c>
      <c r="P733" s="95">
        <v>0.85</v>
      </c>
      <c r="Q733" s="95">
        <v>0.6</v>
      </c>
      <c r="R733" s="100">
        <v>96682858</v>
      </c>
      <c r="S733" s="152" t="s">
        <v>180</v>
      </c>
      <c r="T733" s="100">
        <v>1</v>
      </c>
      <c r="U733" s="98">
        <v>2092.02</v>
      </c>
      <c r="V733" s="98">
        <f>T733*(U733*(1+P733)*1.18)+L733*M733*$V$1</f>
        <v>5554.8796599999996</v>
      </c>
      <c r="W733" s="81">
        <f>T733*(U733*(1+Q733)*1.18)+L733*N733*$W$1</f>
        <v>4686.4587599999995</v>
      </c>
      <c r="Y733" s="124">
        <f t="shared" si="242"/>
        <v>988</v>
      </c>
      <c r="Z733" s="85">
        <f t="shared" si="243"/>
        <v>4566.8796599999996</v>
      </c>
      <c r="AB733" s="85">
        <f t="shared" si="244"/>
        <v>736.72499999999991</v>
      </c>
      <c r="AC733" s="85">
        <f t="shared" si="245"/>
        <v>3949.7337599999996</v>
      </c>
    </row>
    <row r="734" spans="1:29" s="119" customFormat="1">
      <c r="A734" s="139" t="s">
        <v>218</v>
      </c>
      <c r="B734" s="140" t="s">
        <v>58</v>
      </c>
      <c r="C734" s="140" t="s">
        <v>67</v>
      </c>
      <c r="D734" s="140" t="s">
        <v>57</v>
      </c>
      <c r="E734" s="140"/>
      <c r="F734" s="140" t="s">
        <v>36</v>
      </c>
      <c r="G734" s="140"/>
      <c r="H734" s="140" t="s">
        <v>14</v>
      </c>
      <c r="I734" s="145"/>
      <c r="J734" s="192" t="s">
        <v>95</v>
      </c>
      <c r="K734" s="77" t="s">
        <v>25</v>
      </c>
      <c r="L734" s="78">
        <v>1.3</v>
      </c>
      <c r="M734" s="78">
        <v>0.85499999999999998</v>
      </c>
      <c r="N734" s="78">
        <v>0.71249999999999991</v>
      </c>
      <c r="O734" s="78">
        <v>1</v>
      </c>
      <c r="P734" s="78">
        <v>0.85</v>
      </c>
      <c r="Q734" s="78">
        <v>0.6</v>
      </c>
      <c r="R734" s="79">
        <v>96682858</v>
      </c>
      <c r="S734" s="153" t="s">
        <v>180</v>
      </c>
      <c r="T734" s="79">
        <v>1</v>
      </c>
      <c r="U734" s="80">
        <v>2092.02</v>
      </c>
      <c r="V734" s="80">
        <f>T734*(U734*(1+P734)*1.18)+T735*(U735*(1+P735)*1.18)+L734*M734*$V$1</f>
        <v>10668.842179199999</v>
      </c>
      <c r="W734" s="102">
        <f>T734*(U734*(1+Q734)*1.18)+T735*(U735*(1+Q735)*1.18)+L734*N734*$W$1</f>
        <v>8533.6208712000007</v>
      </c>
      <c r="Y734" s="124">
        <f t="shared" si="242"/>
        <v>2311.92</v>
      </c>
      <c r="Z734" s="85">
        <f t="shared" si="243"/>
        <v>8356.9221791999989</v>
      </c>
      <c r="AB734" s="85">
        <f t="shared" si="244"/>
        <v>1306.0124999999998</v>
      </c>
      <c r="AC734" s="85">
        <f t="shared" si="245"/>
        <v>7227.6083712000009</v>
      </c>
    </row>
    <row r="735" spans="1:29" s="119" customFormat="1">
      <c r="A735" s="139" t="s">
        <v>218</v>
      </c>
      <c r="B735" s="140" t="s">
        <v>58</v>
      </c>
      <c r="C735" s="140" t="s">
        <v>67</v>
      </c>
      <c r="D735" s="140" t="s">
        <v>57</v>
      </c>
      <c r="E735" s="140"/>
      <c r="F735" s="140" t="s">
        <v>36</v>
      </c>
      <c r="G735" s="140"/>
      <c r="H735" s="140" t="s">
        <v>14</v>
      </c>
      <c r="I735" s="145"/>
      <c r="J735" s="193" t="s">
        <v>95</v>
      </c>
      <c r="K735" s="3" t="s">
        <v>26</v>
      </c>
      <c r="L735" s="84"/>
      <c r="M735" s="84"/>
      <c r="N735" s="84"/>
      <c r="O735" s="84"/>
      <c r="P735" s="84">
        <v>0.85</v>
      </c>
      <c r="Q735" s="84">
        <v>0.6</v>
      </c>
      <c r="R735" s="82">
        <v>96471274</v>
      </c>
      <c r="S735" s="82">
        <v>19347611</v>
      </c>
      <c r="T735" s="82">
        <v>2</v>
      </c>
      <c r="U735" s="85">
        <v>868.08119999999997</v>
      </c>
      <c r="V735" s="85"/>
      <c r="W735" s="86"/>
      <c r="Y735" s="85"/>
      <c r="Z735" s="85"/>
      <c r="AB735" s="85"/>
      <c r="AC735" s="85"/>
    </row>
    <row r="736" spans="1:29" s="119" customFormat="1" ht="12" thickBot="1">
      <c r="A736" s="139" t="s">
        <v>218</v>
      </c>
      <c r="B736" s="140" t="s">
        <v>58</v>
      </c>
      <c r="C736" s="140" t="s">
        <v>67</v>
      </c>
      <c r="D736" s="140" t="s">
        <v>57</v>
      </c>
      <c r="E736" s="140"/>
      <c r="F736" s="140" t="s">
        <v>36</v>
      </c>
      <c r="G736" s="140"/>
      <c r="H736" s="140" t="s">
        <v>14</v>
      </c>
      <c r="I736" s="145"/>
      <c r="J736" s="194" t="s">
        <v>95</v>
      </c>
      <c r="K736" s="88" t="s">
        <v>27</v>
      </c>
      <c r="L736" s="89"/>
      <c r="M736" s="89"/>
      <c r="N736" s="89"/>
      <c r="O736" s="89"/>
      <c r="P736" s="89">
        <v>0.85</v>
      </c>
      <c r="Q736" s="89">
        <v>0.6</v>
      </c>
      <c r="R736" s="90"/>
      <c r="S736" s="90"/>
      <c r="T736" s="90"/>
      <c r="U736" s="91"/>
      <c r="V736" s="91"/>
      <c r="W736" s="92"/>
      <c r="Y736" s="85"/>
      <c r="Z736" s="85"/>
      <c r="AB736" s="85"/>
      <c r="AC736" s="85"/>
    </row>
    <row r="737" spans="1:29" s="119" customFormat="1" ht="12" thickBot="1">
      <c r="A737" s="139" t="s">
        <v>218</v>
      </c>
      <c r="B737" s="140" t="s">
        <v>58</v>
      </c>
      <c r="C737" s="140" t="s">
        <v>67</v>
      </c>
      <c r="D737" s="140" t="s">
        <v>57</v>
      </c>
      <c r="E737" s="140"/>
      <c r="F737" s="140" t="s">
        <v>36</v>
      </c>
      <c r="G737" s="140"/>
      <c r="H737" s="140" t="s">
        <v>14</v>
      </c>
      <c r="I737" s="145"/>
      <c r="J737" s="195" t="s">
        <v>96</v>
      </c>
      <c r="K737" s="94" t="s">
        <v>28</v>
      </c>
      <c r="L737" s="95">
        <v>1.6</v>
      </c>
      <c r="M737" s="95">
        <v>0.57950000000000002</v>
      </c>
      <c r="N737" s="95">
        <v>0.61749999999999994</v>
      </c>
      <c r="O737" s="95">
        <v>1</v>
      </c>
      <c r="P737" s="95">
        <v>0.85</v>
      </c>
      <c r="Q737" s="95">
        <v>0.6</v>
      </c>
      <c r="R737" s="100">
        <v>94564513</v>
      </c>
      <c r="S737" s="100">
        <v>19347615</v>
      </c>
      <c r="T737" s="100">
        <v>1</v>
      </c>
      <c r="U737" s="98">
        <v>947.20259999999996</v>
      </c>
      <c r="V737" s="98">
        <f>T737*(U737*(1+P737)*1.18)+L737*M737*$V$1</f>
        <v>3996.3192758</v>
      </c>
      <c r="W737" s="81">
        <f>T737*(U737*(1+Q737)*1.18)+L737*N737*$W$1</f>
        <v>3181.3985087999999</v>
      </c>
      <c r="Y737" s="124">
        <f t="shared" ref="Y737:Y738" si="246">L737*M737*O737*$V$1</f>
        <v>1928.576</v>
      </c>
      <c r="Z737" s="85">
        <f t="shared" ref="Z737:Z738" si="247">V737-Y737</f>
        <v>2067.7432758</v>
      </c>
      <c r="AB737" s="85">
        <f t="shared" ref="AB737:AB738" si="248">L737*N737*O737*$W$1</f>
        <v>1393.08</v>
      </c>
      <c r="AC737" s="85">
        <f t="shared" ref="AC737:AC738" si="249">W737-AB737</f>
        <v>1788.3185088</v>
      </c>
    </row>
    <row r="738" spans="1:29" s="119" customFormat="1">
      <c r="A738" s="139" t="s">
        <v>218</v>
      </c>
      <c r="B738" s="140" t="s">
        <v>58</v>
      </c>
      <c r="C738" s="140" t="s">
        <v>67</v>
      </c>
      <c r="D738" s="140" t="s">
        <v>57</v>
      </c>
      <c r="E738" s="140"/>
      <c r="F738" s="140" t="s">
        <v>36</v>
      </c>
      <c r="G738" s="140"/>
      <c r="H738" s="140" t="s">
        <v>14</v>
      </c>
      <c r="I738" s="145"/>
      <c r="J738" s="192" t="s">
        <v>184</v>
      </c>
      <c r="K738" s="77" t="s">
        <v>28</v>
      </c>
      <c r="L738" s="78">
        <v>1.1000000000000001</v>
      </c>
      <c r="M738" s="78">
        <v>0.8929999999999999</v>
      </c>
      <c r="N738" s="78">
        <v>0.76</v>
      </c>
      <c r="O738" s="78">
        <v>1</v>
      </c>
      <c r="P738" s="78">
        <v>0.85</v>
      </c>
      <c r="Q738" s="78">
        <v>0.6</v>
      </c>
      <c r="R738" s="79">
        <v>94564513</v>
      </c>
      <c r="S738" s="79">
        <v>19347615</v>
      </c>
      <c r="T738" s="79">
        <v>1</v>
      </c>
      <c r="U738" s="80">
        <v>947.20259999999996</v>
      </c>
      <c r="V738" s="80">
        <f>T738*(U738*(1+P738)*1.18)+T739*(U739*(1+P739)*1.18)+L738*M738*$V$1</f>
        <v>8844.8064357999992</v>
      </c>
      <c r="W738" s="102">
        <f>T738*(U738*(1+Q738)*1.18)+T739*(U739*(1+Q739)*1.18)+L738*N738*$W$1</f>
        <v>7061.2442688000001</v>
      </c>
      <c r="Y738" s="124">
        <f t="shared" si="246"/>
        <v>2043.184</v>
      </c>
      <c r="Z738" s="85">
        <f t="shared" si="247"/>
        <v>6801.622435799999</v>
      </c>
      <c r="AB738" s="85">
        <f t="shared" si="248"/>
        <v>1178.7600000000002</v>
      </c>
      <c r="AC738" s="85">
        <f t="shared" si="249"/>
        <v>5882.4842687999999</v>
      </c>
    </row>
    <row r="739" spans="1:29" s="119" customFormat="1">
      <c r="A739" s="139" t="s">
        <v>218</v>
      </c>
      <c r="B739" s="140" t="s">
        <v>58</v>
      </c>
      <c r="C739" s="140" t="s">
        <v>67</v>
      </c>
      <c r="D739" s="140" t="s">
        <v>57</v>
      </c>
      <c r="E739" s="140"/>
      <c r="F739" s="140" t="s">
        <v>36</v>
      </c>
      <c r="G739" s="140"/>
      <c r="H739" s="140" t="s">
        <v>14</v>
      </c>
      <c r="I739" s="145"/>
      <c r="J739" s="193" t="s">
        <v>184</v>
      </c>
      <c r="K739" s="3" t="s">
        <v>30</v>
      </c>
      <c r="L739" s="84"/>
      <c r="M739" s="84"/>
      <c r="N739" s="84"/>
      <c r="O739" s="84"/>
      <c r="P739" s="84">
        <v>0.85</v>
      </c>
      <c r="Q739" s="84">
        <v>0.6</v>
      </c>
      <c r="R739" s="82">
        <v>96470999</v>
      </c>
      <c r="S739" s="82">
        <v>19347575</v>
      </c>
      <c r="T739" s="82">
        <v>2</v>
      </c>
      <c r="U739" s="85">
        <v>1084.26</v>
      </c>
      <c r="V739" s="85"/>
      <c r="W739" s="86"/>
      <c r="Y739" s="85"/>
      <c r="Z739" s="85"/>
      <c r="AB739" s="85"/>
      <c r="AC739" s="85"/>
    </row>
    <row r="740" spans="1:29" s="119" customFormat="1" ht="12" thickBot="1">
      <c r="A740" s="139" t="s">
        <v>218</v>
      </c>
      <c r="B740" s="140" t="s">
        <v>58</v>
      </c>
      <c r="C740" s="140" t="s">
        <v>67</v>
      </c>
      <c r="D740" s="140" t="s">
        <v>57</v>
      </c>
      <c r="E740" s="140"/>
      <c r="F740" s="140" t="s">
        <v>36</v>
      </c>
      <c r="G740" s="140"/>
      <c r="H740" s="140" t="s">
        <v>14</v>
      </c>
      <c r="I740" s="145"/>
      <c r="J740" s="194" t="s">
        <v>184</v>
      </c>
      <c r="K740" s="88" t="s">
        <v>31</v>
      </c>
      <c r="L740" s="89"/>
      <c r="M740" s="89"/>
      <c r="N740" s="89"/>
      <c r="O740" s="89"/>
      <c r="P740" s="89">
        <v>0.85</v>
      </c>
      <c r="Q740" s="89">
        <v>0.6</v>
      </c>
      <c r="R740" s="90"/>
      <c r="S740" s="90"/>
      <c r="T740" s="90"/>
      <c r="U740" s="91"/>
      <c r="V740" s="91"/>
      <c r="W740" s="92"/>
      <c r="Y740" s="85"/>
      <c r="Z740" s="85"/>
      <c r="AB740" s="85"/>
      <c r="AC740" s="85"/>
    </row>
    <row r="741" spans="1:29" s="119" customFormat="1">
      <c r="A741" s="139" t="s">
        <v>218</v>
      </c>
      <c r="B741" s="140" t="s">
        <v>58</v>
      </c>
      <c r="C741" s="140" t="s">
        <v>67</v>
      </c>
      <c r="D741" s="140" t="s">
        <v>57</v>
      </c>
      <c r="E741" s="140"/>
      <c r="F741" s="140" t="s">
        <v>36</v>
      </c>
      <c r="G741" s="140"/>
      <c r="H741" s="140" t="s">
        <v>14</v>
      </c>
      <c r="I741" s="145"/>
      <c r="J741" s="192" t="s">
        <v>98</v>
      </c>
      <c r="K741" s="77" t="s">
        <v>160</v>
      </c>
      <c r="L741" s="78">
        <v>1</v>
      </c>
      <c r="M741" s="78">
        <v>1.2825</v>
      </c>
      <c r="N741" s="78">
        <v>1.0449999999999999</v>
      </c>
      <c r="O741" s="78">
        <v>1</v>
      </c>
      <c r="P741" s="78">
        <v>0.85</v>
      </c>
      <c r="Q741" s="78">
        <v>0.6</v>
      </c>
      <c r="R741" s="79">
        <v>95032448</v>
      </c>
      <c r="S741" s="153" t="s">
        <v>180</v>
      </c>
      <c r="T741" s="79">
        <v>1</v>
      </c>
      <c r="U741" s="80">
        <v>3741.4212000000002</v>
      </c>
      <c r="V741" s="80">
        <f>T741*(U741*(1+P741)*1.18)+L741*M741*$V$1</f>
        <v>10835.122479600001</v>
      </c>
      <c r="W741" s="102">
        <f>T741*(U741*(1+Q741)*1.18)+L741*N741*$W$1</f>
        <v>8537.2532256000013</v>
      </c>
      <c r="Y741" s="124">
        <f>L741*M741*O741*$V$1</f>
        <v>2667.6</v>
      </c>
      <c r="Z741" s="85">
        <f>V741-Y741</f>
        <v>8167.5224796000002</v>
      </c>
      <c r="AB741" s="85">
        <f>L741*N741*O741*$W$1</f>
        <v>1473.4499999999998</v>
      </c>
      <c r="AC741" s="85">
        <f>W741-AB741</f>
        <v>7063.8032256000015</v>
      </c>
    </row>
    <row r="742" spans="1:29" s="119" customFormat="1" ht="12" thickBot="1">
      <c r="A742" s="139" t="s">
        <v>218</v>
      </c>
      <c r="B742" s="140" t="s">
        <v>58</v>
      </c>
      <c r="C742" s="140" t="s">
        <v>67</v>
      </c>
      <c r="D742" s="140" t="s">
        <v>57</v>
      </c>
      <c r="E742" s="140"/>
      <c r="F742" s="140" t="s">
        <v>36</v>
      </c>
      <c r="G742" s="140"/>
      <c r="H742" s="140" t="s">
        <v>14</v>
      </c>
      <c r="I742" s="145"/>
      <c r="J742" s="194" t="s">
        <v>98</v>
      </c>
      <c r="K742" s="88" t="s">
        <v>161</v>
      </c>
      <c r="L742" s="89"/>
      <c r="M742" s="89"/>
      <c r="N742" s="89"/>
      <c r="O742" s="89"/>
      <c r="P742" s="89">
        <v>0.85</v>
      </c>
      <c r="Q742" s="89">
        <v>0.6</v>
      </c>
      <c r="R742" s="90">
        <v>95032447</v>
      </c>
      <c r="S742" s="154" t="s">
        <v>180</v>
      </c>
      <c r="T742" s="90">
        <v>1</v>
      </c>
      <c r="U742" s="91">
        <v>3511.8498</v>
      </c>
      <c r="V742" s="91"/>
      <c r="W742" s="92"/>
      <c r="Y742" s="85"/>
      <c r="Z742" s="85"/>
      <c r="AB742" s="85"/>
      <c r="AC742" s="85"/>
    </row>
    <row r="743" spans="1:29" s="119" customFormat="1">
      <c r="A743" s="139" t="s">
        <v>218</v>
      </c>
      <c r="B743" s="140" t="s">
        <v>58</v>
      </c>
      <c r="C743" s="140" t="s">
        <v>67</v>
      </c>
      <c r="D743" s="140" t="s">
        <v>57</v>
      </c>
      <c r="E743" s="140"/>
      <c r="F743" s="140" t="s">
        <v>36</v>
      </c>
      <c r="G743" s="140"/>
      <c r="H743" s="140" t="s">
        <v>14</v>
      </c>
      <c r="I743" s="145"/>
      <c r="J743" s="192" t="s">
        <v>32</v>
      </c>
      <c r="K743" s="77" t="s">
        <v>162</v>
      </c>
      <c r="L743" s="78">
        <v>1</v>
      </c>
      <c r="M743" s="78">
        <v>1.2825</v>
      </c>
      <c r="N743" s="78">
        <v>1.0449999999999999</v>
      </c>
      <c r="O743" s="78">
        <v>1</v>
      </c>
      <c r="P743" s="78">
        <v>0.85</v>
      </c>
      <c r="Q743" s="78">
        <v>0.6</v>
      </c>
      <c r="R743" s="79" t="s">
        <v>222</v>
      </c>
      <c r="S743" s="153" t="s">
        <v>180</v>
      </c>
      <c r="T743" s="79">
        <v>1</v>
      </c>
      <c r="U743" s="105">
        <v>3741.4212000000002</v>
      </c>
      <c r="V743" s="80">
        <f>T743*(U743*(1+P743)*1.18)+L743*M743*$V$1+T744*(U744*(1+P744)*1.18)</f>
        <v>12539.49711</v>
      </c>
      <c r="W743" s="102">
        <f>T743*(U743*(1+Q743)*1.18)+L743*N743*$V$1+T744*(U744*(1+Q744)*1.18)</f>
        <v>10711.456960000001</v>
      </c>
      <c r="Y743" s="124">
        <f>L743*M743*O743*$V$1</f>
        <v>2667.6</v>
      </c>
      <c r="Z743" s="85">
        <f>V743-Y743</f>
        <v>9871.8971099999999</v>
      </c>
      <c r="AB743" s="85">
        <f>L743*N743*O743*$W$1</f>
        <v>1473.4499999999998</v>
      </c>
      <c r="AC743" s="85">
        <f>W743-AB743</f>
        <v>9238.0069600000024</v>
      </c>
    </row>
    <row r="744" spans="1:29" s="119" customFormat="1">
      <c r="A744" s="139" t="s">
        <v>218</v>
      </c>
      <c r="B744" s="140" t="s">
        <v>58</v>
      </c>
      <c r="C744" s="140" t="s">
        <v>67</v>
      </c>
      <c r="D744" s="140" t="s">
        <v>57</v>
      </c>
      <c r="E744" s="140"/>
      <c r="F744" s="140" t="s">
        <v>36</v>
      </c>
      <c r="G744" s="140"/>
      <c r="H744" s="140" t="s">
        <v>14</v>
      </c>
      <c r="I744" s="145"/>
      <c r="J744" s="193" t="s">
        <v>32</v>
      </c>
      <c r="K744" s="3" t="s">
        <v>163</v>
      </c>
      <c r="L744" s="84"/>
      <c r="M744" s="84"/>
      <c r="N744" s="84"/>
      <c r="O744" s="84"/>
      <c r="P744" s="84">
        <v>0.85</v>
      </c>
      <c r="Q744" s="84">
        <v>0.6</v>
      </c>
      <c r="R744" s="82">
        <v>13502180</v>
      </c>
      <c r="S744" s="82">
        <v>19372059</v>
      </c>
      <c r="T744" s="82">
        <v>1</v>
      </c>
      <c r="U744" s="85">
        <v>780.74880000000007</v>
      </c>
      <c r="V744" s="85"/>
      <c r="W744" s="86"/>
      <c r="Y744" s="85"/>
      <c r="Z744" s="85"/>
      <c r="AB744" s="85"/>
      <c r="AC744" s="85"/>
    </row>
    <row r="745" spans="1:29" s="119" customFormat="1" ht="12" thickBot="1">
      <c r="A745" s="139" t="s">
        <v>218</v>
      </c>
      <c r="B745" s="140" t="s">
        <v>58</v>
      </c>
      <c r="C745" s="140" t="s">
        <v>67</v>
      </c>
      <c r="D745" s="140" t="s">
        <v>57</v>
      </c>
      <c r="E745" s="140"/>
      <c r="F745" s="140" t="s">
        <v>36</v>
      </c>
      <c r="G745" s="140"/>
      <c r="H745" s="140" t="s">
        <v>14</v>
      </c>
      <c r="I745" s="145"/>
      <c r="J745" s="194" t="s">
        <v>32</v>
      </c>
      <c r="K745" s="88" t="s">
        <v>164</v>
      </c>
      <c r="L745" s="89"/>
      <c r="M745" s="89"/>
      <c r="N745" s="89"/>
      <c r="O745" s="89"/>
      <c r="P745" s="89">
        <v>0.85</v>
      </c>
      <c r="Q745" s="89">
        <v>0.6</v>
      </c>
      <c r="R745" s="90">
        <v>13502180</v>
      </c>
      <c r="S745" s="90">
        <v>19372059</v>
      </c>
      <c r="T745" s="90">
        <v>1</v>
      </c>
      <c r="U745" s="91">
        <v>780.74880000000007</v>
      </c>
      <c r="V745" s="91"/>
      <c r="W745" s="92"/>
      <c r="Y745" s="85"/>
      <c r="Z745" s="85"/>
      <c r="AB745" s="85"/>
      <c r="AC745" s="85"/>
    </row>
    <row r="746" spans="1:29" s="119" customFormat="1">
      <c r="A746" s="139" t="s">
        <v>218</v>
      </c>
      <c r="B746" s="140" t="s">
        <v>58</v>
      </c>
      <c r="C746" s="140" t="s">
        <v>67</v>
      </c>
      <c r="D746" s="140" t="s">
        <v>57</v>
      </c>
      <c r="E746" s="140"/>
      <c r="F746" s="140" t="s">
        <v>36</v>
      </c>
      <c r="G746" s="140"/>
      <c r="H746" s="140" t="s">
        <v>14</v>
      </c>
      <c r="I746" s="145"/>
      <c r="J746" s="192" t="s">
        <v>99</v>
      </c>
      <c r="K746" s="77" t="s">
        <v>165</v>
      </c>
      <c r="L746" s="78">
        <v>0.60000000000000009</v>
      </c>
      <c r="M746" s="78">
        <v>0.95</v>
      </c>
      <c r="N746" s="78">
        <v>0.95</v>
      </c>
      <c r="O746" s="78">
        <v>1</v>
      </c>
      <c r="P746" s="78">
        <v>0.85</v>
      </c>
      <c r="Q746" s="78">
        <v>0.6</v>
      </c>
      <c r="R746" s="79">
        <v>95259950</v>
      </c>
      <c r="S746" s="153" t="s">
        <v>180</v>
      </c>
      <c r="T746" s="79">
        <v>1</v>
      </c>
      <c r="U746" s="80">
        <v>2249.7629999999999</v>
      </c>
      <c r="V746" s="80">
        <f>T746*(U746*(1+P746)*1.18)+L746*M746*$V$1</f>
        <v>6096.8326290000005</v>
      </c>
      <c r="W746" s="102">
        <f>T746*(U746*(1+Q746)*1.18)+L746*N746*$W$1</f>
        <v>5051.2525439999999</v>
      </c>
      <c r="Y746" s="124">
        <f>L746*M746*O746*$V$1</f>
        <v>1185.6000000000001</v>
      </c>
      <c r="Z746" s="85">
        <f>V746-Y746</f>
        <v>4911.2326290000001</v>
      </c>
      <c r="AB746" s="85">
        <f>L746*N746*O746*$W$1</f>
        <v>803.7</v>
      </c>
      <c r="AC746" s="85">
        <f>W746-AB746</f>
        <v>4247.5525440000001</v>
      </c>
    </row>
    <row r="747" spans="1:29" s="119" customFormat="1" ht="12" thickBot="1">
      <c r="A747" s="139" t="s">
        <v>218</v>
      </c>
      <c r="B747" s="140" t="s">
        <v>58</v>
      </c>
      <c r="C747" s="140" t="s">
        <v>67</v>
      </c>
      <c r="D747" s="140" t="s">
        <v>57</v>
      </c>
      <c r="E747" s="140"/>
      <c r="F747" s="140" t="s">
        <v>36</v>
      </c>
      <c r="G747" s="140"/>
      <c r="H747" s="140" t="s">
        <v>14</v>
      </c>
      <c r="I747" s="145"/>
      <c r="J747" s="194" t="s">
        <v>99</v>
      </c>
      <c r="K747" s="88" t="s">
        <v>166</v>
      </c>
      <c r="L747" s="89"/>
      <c r="M747" s="89"/>
      <c r="N747" s="89"/>
      <c r="O747" s="89"/>
      <c r="P747" s="89">
        <v>0.85</v>
      </c>
      <c r="Q747" s="89">
        <v>0.6</v>
      </c>
      <c r="R747" s="90">
        <v>95259950</v>
      </c>
      <c r="S747" s="154" t="s">
        <v>180</v>
      </c>
      <c r="T747" s="90">
        <v>1</v>
      </c>
      <c r="U747" s="91">
        <v>2249.7629999999999</v>
      </c>
      <c r="V747" s="91"/>
      <c r="W747" s="92"/>
      <c r="Y747" s="85"/>
      <c r="Z747" s="85"/>
      <c r="AB747" s="85"/>
      <c r="AC747" s="85"/>
    </row>
    <row r="748" spans="1:29" s="119" customFormat="1" ht="12" thickBot="1">
      <c r="A748" s="139" t="s">
        <v>218</v>
      </c>
      <c r="B748" s="140" t="s">
        <v>58</v>
      </c>
      <c r="C748" s="140" t="s">
        <v>67</v>
      </c>
      <c r="D748" s="140" t="s">
        <v>57</v>
      </c>
      <c r="E748" s="140"/>
      <c r="F748" s="140" t="s">
        <v>36</v>
      </c>
      <c r="G748" s="140"/>
      <c r="H748" s="140" t="s">
        <v>14</v>
      </c>
      <c r="I748" s="145"/>
      <c r="J748" s="195" t="s">
        <v>92</v>
      </c>
      <c r="K748" s="94" t="s">
        <v>167</v>
      </c>
      <c r="L748" s="95">
        <v>2</v>
      </c>
      <c r="M748" s="95">
        <v>1.4249999999999998</v>
      </c>
      <c r="N748" s="95">
        <v>1.8049999999999999</v>
      </c>
      <c r="O748" s="95">
        <v>1</v>
      </c>
      <c r="P748" s="95">
        <v>0.85</v>
      </c>
      <c r="Q748" s="95">
        <v>0.6</v>
      </c>
      <c r="R748" s="100" t="s">
        <v>180</v>
      </c>
      <c r="S748" s="152" t="s">
        <v>180</v>
      </c>
      <c r="T748" s="100"/>
      <c r="U748" s="106"/>
      <c r="V748" s="106"/>
      <c r="W748" s="81"/>
      <c r="Y748" s="85"/>
      <c r="Z748" s="85"/>
      <c r="AB748" s="85"/>
      <c r="AC748" s="85"/>
    </row>
    <row r="749" spans="1:29" s="119" customFormat="1">
      <c r="A749" s="209" t="s">
        <v>218</v>
      </c>
      <c r="B749" s="181" t="s">
        <v>58</v>
      </c>
      <c r="C749" s="181" t="s">
        <v>69</v>
      </c>
      <c r="D749" s="181" t="s">
        <v>68</v>
      </c>
      <c r="E749" s="181"/>
      <c r="F749" s="181" t="s">
        <v>36</v>
      </c>
      <c r="G749" s="181"/>
      <c r="H749" s="181" t="s">
        <v>14</v>
      </c>
      <c r="I749" s="210"/>
      <c r="J749" s="196" t="s">
        <v>89</v>
      </c>
      <c r="K749" s="133" t="s">
        <v>20</v>
      </c>
      <c r="L749" s="134">
        <v>0.4</v>
      </c>
      <c r="M749" s="134">
        <v>0.95</v>
      </c>
      <c r="N749" s="134">
        <v>0.85499999999999998</v>
      </c>
      <c r="O749" s="134">
        <v>1</v>
      </c>
      <c r="P749" s="134">
        <v>0.88</v>
      </c>
      <c r="Q749" s="134">
        <f>P749</f>
        <v>0.88</v>
      </c>
      <c r="R749" s="135">
        <v>95599912</v>
      </c>
      <c r="S749" s="157" t="s">
        <v>19</v>
      </c>
      <c r="T749" s="135">
        <v>3.75</v>
      </c>
      <c r="U749" s="136">
        <v>275.43059999999997</v>
      </c>
      <c r="V749" s="136">
        <f>U749*(1+P749)*T749*1.18+((U750+U751)*(1+P750))*1.18+L749*M749*$V$1</f>
        <v>3971.0574319999996</v>
      </c>
      <c r="W749" s="137">
        <f>U749*(1+Q749)*T749*1.18+((U750+U751)*(1+Q750))*1.18+L749*N749*$W$1</f>
        <v>3542.6949629999999</v>
      </c>
      <c r="Y749" s="124">
        <f>L749*M749*O749*$V$1</f>
        <v>790.4</v>
      </c>
      <c r="Z749" s="85">
        <f>V749-Y749</f>
        <v>3180.6574319999995</v>
      </c>
      <c r="AB749" s="85">
        <f>L749*N749*O749*$W$1</f>
        <v>482.22</v>
      </c>
      <c r="AC749" s="85">
        <f>W749-AB749</f>
        <v>3060.4749629999997</v>
      </c>
    </row>
    <row r="750" spans="1:29" s="119" customFormat="1">
      <c r="A750" s="139" t="s">
        <v>218</v>
      </c>
      <c r="B750" s="140" t="s">
        <v>58</v>
      </c>
      <c r="C750" s="140" t="s">
        <v>69</v>
      </c>
      <c r="D750" s="140" t="s">
        <v>68</v>
      </c>
      <c r="E750" s="140"/>
      <c r="F750" s="140" t="s">
        <v>36</v>
      </c>
      <c r="G750" s="140"/>
      <c r="H750" s="140" t="s">
        <v>14</v>
      </c>
      <c r="I750" s="145"/>
      <c r="J750" s="197" t="s">
        <v>89</v>
      </c>
      <c r="K750" s="3" t="s">
        <v>21</v>
      </c>
      <c r="L750" s="84"/>
      <c r="M750" s="84"/>
      <c r="N750" s="84"/>
      <c r="O750" s="84"/>
      <c r="P750" s="84">
        <v>0.85</v>
      </c>
      <c r="Q750" s="84">
        <v>0.6</v>
      </c>
      <c r="R750" s="82">
        <v>96985730</v>
      </c>
      <c r="S750" s="150" t="s">
        <v>180</v>
      </c>
      <c r="T750" s="82">
        <v>1</v>
      </c>
      <c r="U750" s="85">
        <v>307.75440000000003</v>
      </c>
      <c r="V750" s="85"/>
      <c r="W750" s="86"/>
      <c r="Y750" s="85"/>
      <c r="Z750" s="85"/>
      <c r="AB750" s="85"/>
      <c r="AC750" s="85"/>
    </row>
    <row r="751" spans="1:29" s="119" customFormat="1" ht="12" thickBot="1">
      <c r="A751" s="139" t="s">
        <v>218</v>
      </c>
      <c r="B751" s="140" t="s">
        <v>58</v>
      </c>
      <c r="C751" s="140" t="s">
        <v>69</v>
      </c>
      <c r="D751" s="140" t="s">
        <v>68</v>
      </c>
      <c r="E751" s="140"/>
      <c r="F751" s="140" t="s">
        <v>36</v>
      </c>
      <c r="G751" s="140"/>
      <c r="H751" s="140" t="s">
        <v>14</v>
      </c>
      <c r="I751" s="145"/>
      <c r="J751" s="198" t="s">
        <v>89</v>
      </c>
      <c r="K751" s="88" t="s">
        <v>22</v>
      </c>
      <c r="L751" s="89"/>
      <c r="M751" s="89"/>
      <c r="N751" s="89"/>
      <c r="O751" s="89"/>
      <c r="P751" s="89">
        <v>0.85</v>
      </c>
      <c r="Q751" s="89">
        <v>0.6</v>
      </c>
      <c r="R751" s="90">
        <v>3536966</v>
      </c>
      <c r="S751" s="156" t="s">
        <v>19</v>
      </c>
      <c r="T751" s="90">
        <v>1</v>
      </c>
      <c r="U751" s="91">
        <v>99.643799999999999</v>
      </c>
      <c r="V751" s="91"/>
      <c r="W751" s="92"/>
      <c r="Y751" s="85"/>
      <c r="Z751" s="85"/>
      <c r="AB751" s="85"/>
      <c r="AC751" s="85"/>
    </row>
    <row r="752" spans="1:29" s="119" customFormat="1" ht="12" thickBot="1">
      <c r="A752" s="139" t="s">
        <v>218</v>
      </c>
      <c r="B752" s="140" t="s">
        <v>58</v>
      </c>
      <c r="C752" s="140" t="s">
        <v>69</v>
      </c>
      <c r="D752" s="140" t="s">
        <v>68</v>
      </c>
      <c r="E752" s="140"/>
      <c r="F752" s="140" t="s">
        <v>36</v>
      </c>
      <c r="G752" s="140"/>
      <c r="H752" s="140" t="s">
        <v>14</v>
      </c>
      <c r="I752" s="145"/>
      <c r="J752" s="195" t="s">
        <v>90</v>
      </c>
      <c r="K752" s="94" t="s">
        <v>23</v>
      </c>
      <c r="L752" s="95">
        <v>0.3</v>
      </c>
      <c r="M752" s="95">
        <v>0.85499999999999998</v>
      </c>
      <c r="N752" s="95">
        <v>0.66499999999999992</v>
      </c>
      <c r="O752" s="95">
        <v>1</v>
      </c>
      <c r="P752" s="95">
        <v>0.85</v>
      </c>
      <c r="Q752" s="95">
        <v>0.6</v>
      </c>
      <c r="R752" s="96">
        <v>96910360</v>
      </c>
      <c r="S752" s="152" t="s">
        <v>180</v>
      </c>
      <c r="T752" s="97">
        <v>1</v>
      </c>
      <c r="U752" s="98">
        <v>684.471</v>
      </c>
      <c r="V752" s="98">
        <f>T752*(U752*(1+P752)*1.18)+L752*M752*$V$1</f>
        <v>2027.7201929999999</v>
      </c>
      <c r="W752" s="81">
        <f>T752*(U752*(1+Q752)*1.18)+L752*N752*$W$1</f>
        <v>1573.5762479999999</v>
      </c>
      <c r="Y752" s="124">
        <f t="shared" ref="Y752:Y757" si="250">L752*M752*O752*$V$1</f>
        <v>533.52</v>
      </c>
      <c r="Z752" s="85">
        <f t="shared" ref="Z752:Z757" si="251">V752-Y752</f>
        <v>1494.2001929999999</v>
      </c>
      <c r="AB752" s="85">
        <f t="shared" ref="AB752:AB757" si="252">L752*N752*O752*$W$1</f>
        <v>281.29499999999996</v>
      </c>
      <c r="AC752" s="85">
        <f t="shared" ref="AC752:AC757" si="253">W752-AB752</f>
        <v>1292.2812479999998</v>
      </c>
    </row>
    <row r="753" spans="1:29" s="119" customFormat="1" ht="12" thickBot="1">
      <c r="A753" s="139" t="s">
        <v>218</v>
      </c>
      <c r="B753" s="140" t="s">
        <v>58</v>
      </c>
      <c r="C753" s="140" t="s">
        <v>69</v>
      </c>
      <c r="D753" s="140" t="s">
        <v>68</v>
      </c>
      <c r="E753" s="140"/>
      <c r="F753" s="140" t="s">
        <v>36</v>
      </c>
      <c r="G753" s="140"/>
      <c r="H753" s="140" t="s">
        <v>14</v>
      </c>
      <c r="I753" s="145"/>
      <c r="J753" s="199" t="s">
        <v>91</v>
      </c>
      <c r="K753" s="94" t="s">
        <v>157</v>
      </c>
      <c r="L753" s="95">
        <v>0.3</v>
      </c>
      <c r="M753" s="95">
        <v>0.95</v>
      </c>
      <c r="N753" s="95">
        <v>0.95</v>
      </c>
      <c r="O753" s="95">
        <v>1</v>
      </c>
      <c r="P753" s="95">
        <v>0.85</v>
      </c>
      <c r="Q753" s="95">
        <v>0.6</v>
      </c>
      <c r="R753" s="100">
        <v>13503677</v>
      </c>
      <c r="S753" s="100">
        <v>19347479</v>
      </c>
      <c r="T753" s="100">
        <v>1</v>
      </c>
      <c r="U753" s="98">
        <v>291.74039999999997</v>
      </c>
      <c r="V753" s="98">
        <f>T753*(U753*(1+P753)*1.18)+L753*M753*$V$1</f>
        <v>1229.6692932000001</v>
      </c>
      <c r="W753" s="81">
        <f>T753*(U753*(1+Q753)*1.18)+L753*N753*$W$1</f>
        <v>952.65587519999985</v>
      </c>
      <c r="Y753" s="124">
        <f t="shared" si="250"/>
        <v>592.79999999999995</v>
      </c>
      <c r="Z753" s="85">
        <f t="shared" si="251"/>
        <v>636.86929320000013</v>
      </c>
      <c r="AB753" s="85">
        <f t="shared" si="252"/>
        <v>401.84999999999997</v>
      </c>
      <c r="AC753" s="85">
        <f t="shared" si="253"/>
        <v>550.80587519999995</v>
      </c>
    </row>
    <row r="754" spans="1:29" s="119" customFormat="1" ht="12" thickBot="1">
      <c r="A754" s="139" t="s">
        <v>218</v>
      </c>
      <c r="B754" s="140" t="s">
        <v>58</v>
      </c>
      <c r="C754" s="140" t="s">
        <v>69</v>
      </c>
      <c r="D754" s="140" t="s">
        <v>68</v>
      </c>
      <c r="E754" s="140"/>
      <c r="F754" s="140" t="s">
        <v>36</v>
      </c>
      <c r="G754" s="140"/>
      <c r="H754" s="140" t="s">
        <v>14</v>
      </c>
      <c r="I754" s="145"/>
      <c r="J754" s="199" t="s">
        <v>158</v>
      </c>
      <c r="K754" s="94" t="s">
        <v>159</v>
      </c>
      <c r="L754" s="95">
        <v>0.4</v>
      </c>
      <c r="M754" s="95">
        <v>0.95</v>
      </c>
      <c r="N754" s="95">
        <v>0.95</v>
      </c>
      <c r="O754" s="95">
        <v>1</v>
      </c>
      <c r="P754" s="95">
        <v>0.85</v>
      </c>
      <c r="Q754" s="95">
        <v>0.6</v>
      </c>
      <c r="R754" s="100">
        <v>25190787</v>
      </c>
      <c r="S754" s="152" t="s">
        <v>180</v>
      </c>
      <c r="T754" s="100">
        <v>4</v>
      </c>
      <c r="U754" s="98">
        <v>1546.6463999999999</v>
      </c>
      <c r="V754" s="98">
        <f>T754*(U754*(1+P754)*1.18)+L754*M754*$V$1</f>
        <v>14295.716364799999</v>
      </c>
      <c r="W754" s="81">
        <f>T754*(U754*(1+Q754)*1.18)+L754*N754*$W$1</f>
        <v>12216.073612799997</v>
      </c>
      <c r="Y754" s="124">
        <f t="shared" si="250"/>
        <v>790.4</v>
      </c>
      <c r="Z754" s="85">
        <f t="shared" si="251"/>
        <v>13505.316364799999</v>
      </c>
      <c r="AB754" s="85">
        <f t="shared" si="252"/>
        <v>535.79999999999995</v>
      </c>
      <c r="AC754" s="85">
        <f t="shared" si="253"/>
        <v>11680.273612799998</v>
      </c>
    </row>
    <row r="755" spans="1:29" s="119" customFormat="1" ht="12" thickBot="1">
      <c r="A755" s="139" t="s">
        <v>218</v>
      </c>
      <c r="B755" s="140" t="s">
        <v>58</v>
      </c>
      <c r="C755" s="140" t="s">
        <v>69</v>
      </c>
      <c r="D755" s="140" t="s">
        <v>68</v>
      </c>
      <c r="E755" s="140"/>
      <c r="F755" s="140" t="s">
        <v>36</v>
      </c>
      <c r="G755" s="140"/>
      <c r="H755" s="140" t="s">
        <v>14</v>
      </c>
      <c r="I755" s="145"/>
      <c r="J755" s="195" t="s">
        <v>93</v>
      </c>
      <c r="K755" s="94" t="s">
        <v>24</v>
      </c>
      <c r="L755" s="95">
        <v>0.3</v>
      </c>
      <c r="M755" s="95">
        <v>0.95</v>
      </c>
      <c r="N755" s="95">
        <v>0.95</v>
      </c>
      <c r="O755" s="95">
        <v>1</v>
      </c>
      <c r="P755" s="95">
        <v>0.85</v>
      </c>
      <c r="Q755" s="95">
        <v>0.6</v>
      </c>
      <c r="R755" s="100">
        <v>25190788</v>
      </c>
      <c r="S755" s="152" t="s">
        <v>180</v>
      </c>
      <c r="T755" s="100">
        <v>4</v>
      </c>
      <c r="U755" s="98">
        <v>8182.3584000000001</v>
      </c>
      <c r="V755" s="98">
        <f>T755*(U755*(1+P755)*1.18)+L755*M755*$V$1</f>
        <v>72041.153548799994</v>
      </c>
      <c r="W755" s="81">
        <f>T755*(U755*(1+Q755)*1.18)+L755*N755*$W$1</f>
        <v>62195.0206368</v>
      </c>
      <c r="Y755" s="124">
        <f t="shared" si="250"/>
        <v>592.79999999999995</v>
      </c>
      <c r="Z755" s="85">
        <f t="shared" si="251"/>
        <v>71448.353548799991</v>
      </c>
      <c r="AB755" s="85">
        <f t="shared" si="252"/>
        <v>401.84999999999997</v>
      </c>
      <c r="AC755" s="85">
        <f t="shared" si="253"/>
        <v>61793.170636800001</v>
      </c>
    </row>
    <row r="756" spans="1:29" s="119" customFormat="1" ht="12" thickBot="1">
      <c r="A756" s="139" t="s">
        <v>218</v>
      </c>
      <c r="B756" s="140" t="s">
        <v>58</v>
      </c>
      <c r="C756" s="140" t="s">
        <v>69</v>
      </c>
      <c r="D756" s="140" t="s">
        <v>68</v>
      </c>
      <c r="E756" s="140"/>
      <c r="F756" s="140" t="s">
        <v>36</v>
      </c>
      <c r="G756" s="140"/>
      <c r="H756" s="140" t="s">
        <v>14</v>
      </c>
      <c r="I756" s="145"/>
      <c r="J756" s="195" t="s">
        <v>94</v>
      </c>
      <c r="K756" s="94" t="s">
        <v>25</v>
      </c>
      <c r="L756" s="95">
        <v>1</v>
      </c>
      <c r="M756" s="95">
        <v>0.47499999999999998</v>
      </c>
      <c r="N756" s="95">
        <v>0.52249999999999996</v>
      </c>
      <c r="O756" s="95">
        <v>1</v>
      </c>
      <c r="P756" s="95">
        <v>0.85</v>
      </c>
      <c r="Q756" s="95">
        <v>0.6</v>
      </c>
      <c r="R756" s="100">
        <v>96682858</v>
      </c>
      <c r="S756" s="152" t="s">
        <v>180</v>
      </c>
      <c r="T756" s="100">
        <v>1</v>
      </c>
      <c r="U756" s="98">
        <v>2092.02</v>
      </c>
      <c r="V756" s="98">
        <f>T756*(U756*(1+P756)*1.18)+L756*M756*$V$1</f>
        <v>5554.8796599999996</v>
      </c>
      <c r="W756" s="81">
        <f>T756*(U756*(1+Q756)*1.18)+L756*N756*$W$1</f>
        <v>4686.4587599999995</v>
      </c>
      <c r="Y756" s="124">
        <f t="shared" si="250"/>
        <v>988</v>
      </c>
      <c r="Z756" s="85">
        <f t="shared" si="251"/>
        <v>4566.8796599999996</v>
      </c>
      <c r="AB756" s="85">
        <f t="shared" si="252"/>
        <v>736.72499999999991</v>
      </c>
      <c r="AC756" s="85">
        <f t="shared" si="253"/>
        <v>3949.7337599999996</v>
      </c>
    </row>
    <row r="757" spans="1:29" s="119" customFormat="1">
      <c r="A757" s="139" t="s">
        <v>218</v>
      </c>
      <c r="B757" s="140" t="s">
        <v>58</v>
      </c>
      <c r="C757" s="140" t="s">
        <v>69</v>
      </c>
      <c r="D757" s="140" t="s">
        <v>68</v>
      </c>
      <c r="E757" s="140"/>
      <c r="F757" s="140" t="s">
        <v>36</v>
      </c>
      <c r="G757" s="140"/>
      <c r="H757" s="140" t="s">
        <v>14</v>
      </c>
      <c r="I757" s="145"/>
      <c r="J757" s="192" t="s">
        <v>95</v>
      </c>
      <c r="K757" s="77" t="s">
        <v>25</v>
      </c>
      <c r="L757" s="78">
        <v>1.3</v>
      </c>
      <c r="M757" s="78">
        <v>0.85499999999999998</v>
      </c>
      <c r="N757" s="78">
        <v>0.71249999999999991</v>
      </c>
      <c r="O757" s="78">
        <v>1</v>
      </c>
      <c r="P757" s="78">
        <v>0.85</v>
      </c>
      <c r="Q757" s="78">
        <v>0.6</v>
      </c>
      <c r="R757" s="79">
        <v>96682858</v>
      </c>
      <c r="S757" s="153" t="s">
        <v>180</v>
      </c>
      <c r="T757" s="79">
        <v>1</v>
      </c>
      <c r="U757" s="80">
        <v>2092.02</v>
      </c>
      <c r="V757" s="80">
        <f>T757*(U757*(1+P757)*1.18)+T758*(U758*(1+P758)*1.18)+L757*M757*$V$1</f>
        <v>10668.842179199999</v>
      </c>
      <c r="W757" s="102">
        <f>T757*(U757*(1+Q757)*1.18)+T758*(U758*(1+Q758)*1.18)+L757*N757*$W$1</f>
        <v>8533.6208712000007</v>
      </c>
      <c r="Y757" s="124">
        <f t="shared" si="250"/>
        <v>2311.92</v>
      </c>
      <c r="Z757" s="85">
        <f t="shared" si="251"/>
        <v>8356.9221791999989</v>
      </c>
      <c r="AB757" s="85">
        <f t="shared" si="252"/>
        <v>1306.0124999999998</v>
      </c>
      <c r="AC757" s="85">
        <f t="shared" si="253"/>
        <v>7227.6083712000009</v>
      </c>
    </row>
    <row r="758" spans="1:29" s="119" customFormat="1">
      <c r="A758" s="139" t="s">
        <v>218</v>
      </c>
      <c r="B758" s="140" t="s">
        <v>58</v>
      </c>
      <c r="C758" s="140" t="s">
        <v>69</v>
      </c>
      <c r="D758" s="140" t="s">
        <v>68</v>
      </c>
      <c r="E758" s="140"/>
      <c r="F758" s="140" t="s">
        <v>36</v>
      </c>
      <c r="G758" s="140"/>
      <c r="H758" s="140" t="s">
        <v>14</v>
      </c>
      <c r="I758" s="145"/>
      <c r="J758" s="193" t="s">
        <v>95</v>
      </c>
      <c r="K758" s="3" t="s">
        <v>26</v>
      </c>
      <c r="L758" s="84"/>
      <c r="M758" s="84"/>
      <c r="N758" s="84"/>
      <c r="O758" s="84"/>
      <c r="P758" s="84">
        <v>0.85</v>
      </c>
      <c r="Q758" s="84">
        <v>0.6</v>
      </c>
      <c r="R758" s="82">
        <v>96471274</v>
      </c>
      <c r="S758" s="82">
        <v>19347611</v>
      </c>
      <c r="T758" s="82">
        <v>2</v>
      </c>
      <c r="U758" s="85">
        <v>868.08119999999997</v>
      </c>
      <c r="V758" s="85"/>
      <c r="W758" s="86"/>
      <c r="Y758" s="85"/>
      <c r="Z758" s="85"/>
      <c r="AB758" s="85"/>
      <c r="AC758" s="85"/>
    </row>
    <row r="759" spans="1:29" s="119" customFormat="1" ht="12" thickBot="1">
      <c r="A759" s="139" t="s">
        <v>218</v>
      </c>
      <c r="B759" s="140" t="s">
        <v>58</v>
      </c>
      <c r="C759" s="140" t="s">
        <v>69</v>
      </c>
      <c r="D759" s="140" t="s">
        <v>68</v>
      </c>
      <c r="E759" s="140"/>
      <c r="F759" s="140" t="s">
        <v>36</v>
      </c>
      <c r="G759" s="140"/>
      <c r="H759" s="140" t="s">
        <v>14</v>
      </c>
      <c r="I759" s="145"/>
      <c r="J759" s="194" t="s">
        <v>95</v>
      </c>
      <c r="K759" s="88" t="s">
        <v>27</v>
      </c>
      <c r="L759" s="89"/>
      <c r="M759" s="89"/>
      <c r="N759" s="89"/>
      <c r="O759" s="89"/>
      <c r="P759" s="89">
        <v>0.85</v>
      </c>
      <c r="Q759" s="89">
        <v>0.6</v>
      </c>
      <c r="R759" s="90"/>
      <c r="S759" s="90"/>
      <c r="T759" s="90"/>
      <c r="U759" s="91"/>
      <c r="V759" s="91"/>
      <c r="W759" s="92"/>
      <c r="Y759" s="85"/>
      <c r="Z759" s="85"/>
      <c r="AB759" s="85"/>
      <c r="AC759" s="85"/>
    </row>
    <row r="760" spans="1:29" s="119" customFormat="1" ht="12" thickBot="1">
      <c r="A760" s="139" t="s">
        <v>218</v>
      </c>
      <c r="B760" s="140" t="s">
        <v>58</v>
      </c>
      <c r="C760" s="140" t="s">
        <v>69</v>
      </c>
      <c r="D760" s="140" t="s">
        <v>68</v>
      </c>
      <c r="E760" s="140"/>
      <c r="F760" s="140" t="s">
        <v>36</v>
      </c>
      <c r="G760" s="140"/>
      <c r="H760" s="140" t="s">
        <v>14</v>
      </c>
      <c r="I760" s="145"/>
      <c r="J760" s="195" t="s">
        <v>96</v>
      </c>
      <c r="K760" s="94" t="s">
        <v>28</v>
      </c>
      <c r="L760" s="95">
        <v>1.6</v>
      </c>
      <c r="M760" s="95">
        <v>0.57950000000000002</v>
      </c>
      <c r="N760" s="95">
        <v>0.61749999999999994</v>
      </c>
      <c r="O760" s="95">
        <v>1</v>
      </c>
      <c r="P760" s="95">
        <v>0.85</v>
      </c>
      <c r="Q760" s="95">
        <v>0.6</v>
      </c>
      <c r="R760" s="100">
        <v>94564513</v>
      </c>
      <c r="S760" s="100">
        <v>19347615</v>
      </c>
      <c r="T760" s="100">
        <v>1</v>
      </c>
      <c r="U760" s="98">
        <v>947.20259999999996</v>
      </c>
      <c r="V760" s="98">
        <f>T760*(U760*(1+P760)*1.18)+L760*M760*$V$1</f>
        <v>3996.3192758</v>
      </c>
      <c r="W760" s="81">
        <f>T760*(U760*(1+Q760)*1.18)+L760*N760*$W$1</f>
        <v>3181.3985087999999</v>
      </c>
      <c r="Y760" s="124">
        <f t="shared" ref="Y760:Y761" si="254">L760*M760*O760*$V$1</f>
        <v>1928.576</v>
      </c>
      <c r="Z760" s="85">
        <f t="shared" ref="Z760:Z761" si="255">V760-Y760</f>
        <v>2067.7432758</v>
      </c>
      <c r="AB760" s="85">
        <f t="shared" ref="AB760:AB761" si="256">L760*N760*O760*$W$1</f>
        <v>1393.08</v>
      </c>
      <c r="AC760" s="85">
        <f t="shared" ref="AC760:AC761" si="257">W760-AB760</f>
        <v>1788.3185088</v>
      </c>
    </row>
    <row r="761" spans="1:29" s="119" customFormat="1">
      <c r="A761" s="139" t="s">
        <v>218</v>
      </c>
      <c r="B761" s="140" t="s">
        <v>58</v>
      </c>
      <c r="C761" s="140" t="s">
        <v>69</v>
      </c>
      <c r="D761" s="140" t="s">
        <v>68</v>
      </c>
      <c r="E761" s="140"/>
      <c r="F761" s="140" t="s">
        <v>36</v>
      </c>
      <c r="G761" s="140"/>
      <c r="H761" s="140" t="s">
        <v>14</v>
      </c>
      <c r="I761" s="145"/>
      <c r="J761" s="192" t="s">
        <v>184</v>
      </c>
      <c r="K761" s="77" t="s">
        <v>28</v>
      </c>
      <c r="L761" s="78">
        <v>1.1000000000000001</v>
      </c>
      <c r="M761" s="78">
        <v>0.8929999999999999</v>
      </c>
      <c r="N761" s="78">
        <v>0.76</v>
      </c>
      <c r="O761" s="78">
        <v>1</v>
      </c>
      <c r="P761" s="78">
        <v>0.85</v>
      </c>
      <c r="Q761" s="78">
        <v>0.6</v>
      </c>
      <c r="R761" s="79">
        <v>94564513</v>
      </c>
      <c r="S761" s="79">
        <v>19347615</v>
      </c>
      <c r="T761" s="79">
        <v>1</v>
      </c>
      <c r="U761" s="80">
        <v>947.20259999999996</v>
      </c>
      <c r="V761" s="80">
        <f>T761*(U761*(1+P761)*1.18)+T762*(U762*(1+P762)*1.18)+L761*M761*$V$1</f>
        <v>8844.8064357999992</v>
      </c>
      <c r="W761" s="102">
        <f>T761*(U761*(1+Q761)*1.18)+T762*(U762*(1+Q762)*1.18)+L761*N761*$W$1</f>
        <v>7061.2442688000001</v>
      </c>
      <c r="Y761" s="124">
        <f t="shared" si="254"/>
        <v>2043.184</v>
      </c>
      <c r="Z761" s="85">
        <f t="shared" si="255"/>
        <v>6801.622435799999</v>
      </c>
      <c r="AB761" s="85">
        <f t="shared" si="256"/>
        <v>1178.7600000000002</v>
      </c>
      <c r="AC761" s="85">
        <f t="shared" si="257"/>
        <v>5882.4842687999999</v>
      </c>
    </row>
    <row r="762" spans="1:29" s="119" customFormat="1">
      <c r="A762" s="139" t="s">
        <v>218</v>
      </c>
      <c r="B762" s="140" t="s">
        <v>58</v>
      </c>
      <c r="C762" s="140" t="s">
        <v>69</v>
      </c>
      <c r="D762" s="140" t="s">
        <v>68</v>
      </c>
      <c r="E762" s="140"/>
      <c r="F762" s="140" t="s">
        <v>36</v>
      </c>
      <c r="G762" s="140"/>
      <c r="H762" s="140" t="s">
        <v>14</v>
      </c>
      <c r="I762" s="145"/>
      <c r="J762" s="193" t="s">
        <v>184</v>
      </c>
      <c r="K762" s="3" t="s">
        <v>30</v>
      </c>
      <c r="L762" s="84"/>
      <c r="M762" s="84"/>
      <c r="N762" s="84"/>
      <c r="O762" s="84"/>
      <c r="P762" s="84">
        <v>0.85</v>
      </c>
      <c r="Q762" s="84">
        <v>0.6</v>
      </c>
      <c r="R762" s="82">
        <v>96470999</v>
      </c>
      <c r="S762" s="82">
        <v>19347575</v>
      </c>
      <c r="T762" s="82">
        <v>2</v>
      </c>
      <c r="U762" s="85">
        <v>1084.26</v>
      </c>
      <c r="V762" s="85"/>
      <c r="W762" s="86"/>
      <c r="Y762" s="85"/>
      <c r="Z762" s="85"/>
      <c r="AB762" s="85"/>
      <c r="AC762" s="85"/>
    </row>
    <row r="763" spans="1:29" s="119" customFormat="1" ht="12" thickBot="1">
      <c r="A763" s="139" t="s">
        <v>218</v>
      </c>
      <c r="B763" s="140" t="s">
        <v>58</v>
      </c>
      <c r="C763" s="140" t="s">
        <v>69</v>
      </c>
      <c r="D763" s="140" t="s">
        <v>68</v>
      </c>
      <c r="E763" s="140"/>
      <c r="F763" s="140" t="s">
        <v>36</v>
      </c>
      <c r="G763" s="140"/>
      <c r="H763" s="140" t="s">
        <v>14</v>
      </c>
      <c r="I763" s="145"/>
      <c r="J763" s="194" t="s">
        <v>184</v>
      </c>
      <c r="K763" s="88" t="s">
        <v>31</v>
      </c>
      <c r="L763" s="89"/>
      <c r="M763" s="89"/>
      <c r="N763" s="89"/>
      <c r="O763" s="89"/>
      <c r="P763" s="89">
        <v>0.85</v>
      </c>
      <c r="Q763" s="89">
        <v>0.6</v>
      </c>
      <c r="R763" s="90"/>
      <c r="S763" s="90"/>
      <c r="T763" s="90"/>
      <c r="U763" s="91"/>
      <c r="V763" s="91"/>
      <c r="W763" s="92"/>
      <c r="Y763" s="85"/>
      <c r="Z763" s="85"/>
      <c r="AB763" s="85"/>
      <c r="AC763" s="85"/>
    </row>
    <row r="764" spans="1:29" s="119" customFormat="1">
      <c r="A764" s="139" t="s">
        <v>218</v>
      </c>
      <c r="B764" s="140" t="s">
        <v>58</v>
      </c>
      <c r="C764" s="140" t="s">
        <v>69</v>
      </c>
      <c r="D764" s="140" t="s">
        <v>68</v>
      </c>
      <c r="E764" s="140"/>
      <c r="F764" s="140" t="s">
        <v>36</v>
      </c>
      <c r="G764" s="140"/>
      <c r="H764" s="140" t="s">
        <v>14</v>
      </c>
      <c r="I764" s="145"/>
      <c r="J764" s="192" t="s">
        <v>98</v>
      </c>
      <c r="K764" s="77" t="s">
        <v>160</v>
      </c>
      <c r="L764" s="78">
        <v>1</v>
      </c>
      <c r="M764" s="78">
        <v>1.2825</v>
      </c>
      <c r="N764" s="78">
        <v>1.0449999999999999</v>
      </c>
      <c r="O764" s="78">
        <v>1</v>
      </c>
      <c r="P764" s="78">
        <v>0.85</v>
      </c>
      <c r="Q764" s="78">
        <v>0.6</v>
      </c>
      <c r="R764" s="79">
        <v>95032448</v>
      </c>
      <c r="S764" s="153" t="s">
        <v>180</v>
      </c>
      <c r="T764" s="79">
        <v>1</v>
      </c>
      <c r="U764" s="80">
        <v>3741.4212000000002</v>
      </c>
      <c r="V764" s="80">
        <f>T764*(U764*(1+P764)*1.18)+L764*M764*$V$1</f>
        <v>10835.122479600001</v>
      </c>
      <c r="W764" s="102">
        <f>T764*(U764*(1+Q764)*1.18)+L764*N764*$W$1</f>
        <v>8537.2532256000013</v>
      </c>
      <c r="Y764" s="124">
        <f>L764*M764*O764*$V$1</f>
        <v>2667.6</v>
      </c>
      <c r="Z764" s="85">
        <f>V764-Y764</f>
        <v>8167.5224796000002</v>
      </c>
      <c r="AB764" s="85">
        <f>L764*N764*O764*$W$1</f>
        <v>1473.4499999999998</v>
      </c>
      <c r="AC764" s="85">
        <f>W764-AB764</f>
        <v>7063.8032256000015</v>
      </c>
    </row>
    <row r="765" spans="1:29" s="119" customFormat="1" ht="12" thickBot="1">
      <c r="A765" s="139" t="s">
        <v>218</v>
      </c>
      <c r="B765" s="140" t="s">
        <v>58</v>
      </c>
      <c r="C765" s="140" t="s">
        <v>69</v>
      </c>
      <c r="D765" s="140" t="s">
        <v>68</v>
      </c>
      <c r="E765" s="140"/>
      <c r="F765" s="140" t="s">
        <v>36</v>
      </c>
      <c r="G765" s="140"/>
      <c r="H765" s="140" t="s">
        <v>14</v>
      </c>
      <c r="I765" s="145"/>
      <c r="J765" s="194" t="s">
        <v>98</v>
      </c>
      <c r="K765" s="88" t="s">
        <v>161</v>
      </c>
      <c r="L765" s="89"/>
      <c r="M765" s="89"/>
      <c r="N765" s="89"/>
      <c r="O765" s="89"/>
      <c r="P765" s="89">
        <v>0.85</v>
      </c>
      <c r="Q765" s="89">
        <v>0.6</v>
      </c>
      <c r="R765" s="90">
        <v>95032447</v>
      </c>
      <c r="S765" s="154" t="s">
        <v>180</v>
      </c>
      <c r="T765" s="90">
        <v>1</v>
      </c>
      <c r="U765" s="91">
        <v>3511.8498</v>
      </c>
      <c r="V765" s="91"/>
      <c r="W765" s="92"/>
      <c r="Y765" s="85"/>
      <c r="Z765" s="85"/>
      <c r="AB765" s="85"/>
      <c r="AC765" s="85"/>
    </row>
    <row r="766" spans="1:29" s="119" customFormat="1">
      <c r="A766" s="139" t="s">
        <v>218</v>
      </c>
      <c r="B766" s="140" t="s">
        <v>58</v>
      </c>
      <c r="C766" s="140" t="s">
        <v>69</v>
      </c>
      <c r="D766" s="140" t="s">
        <v>68</v>
      </c>
      <c r="E766" s="140"/>
      <c r="F766" s="140" t="s">
        <v>36</v>
      </c>
      <c r="G766" s="140"/>
      <c r="H766" s="140" t="s">
        <v>14</v>
      </c>
      <c r="I766" s="145"/>
      <c r="J766" s="192" t="s">
        <v>32</v>
      </c>
      <c r="K766" s="77" t="s">
        <v>162</v>
      </c>
      <c r="L766" s="78">
        <v>1</v>
      </c>
      <c r="M766" s="78">
        <v>1.2825</v>
      </c>
      <c r="N766" s="78">
        <v>1.0449999999999999</v>
      </c>
      <c r="O766" s="78">
        <v>1</v>
      </c>
      <c r="P766" s="78">
        <v>0.85</v>
      </c>
      <c r="Q766" s="78">
        <v>0.6</v>
      </c>
      <c r="R766" s="79" t="s">
        <v>222</v>
      </c>
      <c r="S766" s="153" t="s">
        <v>180</v>
      </c>
      <c r="T766" s="79">
        <v>1</v>
      </c>
      <c r="U766" s="105">
        <v>3741.4212000000002</v>
      </c>
      <c r="V766" s="80">
        <f>T766*(U766*(1+P766)*1.18)+L766*M766*$V$1+T767*(U767*(1+P767)*1.18)</f>
        <v>12539.49711</v>
      </c>
      <c r="W766" s="102">
        <f>T766*(U766*(1+Q766)*1.18)+L766*N766*$V$1+T767*(U767*(1+Q767)*1.18)</f>
        <v>10711.456960000001</v>
      </c>
      <c r="Y766" s="124">
        <f>L766*M766*O766*$V$1</f>
        <v>2667.6</v>
      </c>
      <c r="Z766" s="85">
        <f>V766-Y766</f>
        <v>9871.8971099999999</v>
      </c>
      <c r="AB766" s="85">
        <f>L766*N766*O766*$W$1</f>
        <v>1473.4499999999998</v>
      </c>
      <c r="AC766" s="85">
        <f>W766-AB766</f>
        <v>9238.0069600000024</v>
      </c>
    </row>
    <row r="767" spans="1:29" s="119" customFormat="1">
      <c r="A767" s="139" t="s">
        <v>218</v>
      </c>
      <c r="B767" s="140" t="s">
        <v>58</v>
      </c>
      <c r="C767" s="140" t="s">
        <v>69</v>
      </c>
      <c r="D767" s="140" t="s">
        <v>68</v>
      </c>
      <c r="E767" s="140"/>
      <c r="F767" s="140" t="s">
        <v>36</v>
      </c>
      <c r="G767" s="140"/>
      <c r="H767" s="140" t="s">
        <v>14</v>
      </c>
      <c r="I767" s="145"/>
      <c r="J767" s="193" t="s">
        <v>32</v>
      </c>
      <c r="K767" s="3" t="s">
        <v>163</v>
      </c>
      <c r="L767" s="84"/>
      <c r="M767" s="84"/>
      <c r="N767" s="84"/>
      <c r="O767" s="84"/>
      <c r="P767" s="84">
        <v>0.85</v>
      </c>
      <c r="Q767" s="84">
        <v>0.6</v>
      </c>
      <c r="R767" s="82">
        <v>13502180</v>
      </c>
      <c r="S767" s="82">
        <v>19372059</v>
      </c>
      <c r="T767" s="82">
        <v>1</v>
      </c>
      <c r="U767" s="85">
        <v>780.74880000000007</v>
      </c>
      <c r="V767" s="85"/>
      <c r="W767" s="86"/>
      <c r="Y767" s="85"/>
      <c r="Z767" s="85"/>
      <c r="AB767" s="85"/>
      <c r="AC767" s="85"/>
    </row>
    <row r="768" spans="1:29" s="119" customFormat="1" ht="12" thickBot="1">
      <c r="A768" s="139" t="s">
        <v>218</v>
      </c>
      <c r="B768" s="140" t="s">
        <v>58</v>
      </c>
      <c r="C768" s="140" t="s">
        <v>69</v>
      </c>
      <c r="D768" s="140" t="s">
        <v>68</v>
      </c>
      <c r="E768" s="140"/>
      <c r="F768" s="140" t="s">
        <v>36</v>
      </c>
      <c r="G768" s="140"/>
      <c r="H768" s="140" t="s">
        <v>14</v>
      </c>
      <c r="I768" s="145"/>
      <c r="J768" s="194" t="s">
        <v>32</v>
      </c>
      <c r="K768" s="88" t="s">
        <v>164</v>
      </c>
      <c r="L768" s="89"/>
      <c r="M768" s="89"/>
      <c r="N768" s="89"/>
      <c r="O768" s="89"/>
      <c r="P768" s="89">
        <v>0.85</v>
      </c>
      <c r="Q768" s="89">
        <v>0.6</v>
      </c>
      <c r="R768" s="90">
        <v>13502180</v>
      </c>
      <c r="S768" s="90">
        <v>19372059</v>
      </c>
      <c r="T768" s="90">
        <v>1</v>
      </c>
      <c r="U768" s="91">
        <v>780.74880000000007</v>
      </c>
      <c r="V768" s="91"/>
      <c r="W768" s="92"/>
      <c r="Y768" s="85"/>
      <c r="Z768" s="85"/>
      <c r="AB768" s="85"/>
      <c r="AC768" s="85"/>
    </row>
    <row r="769" spans="1:29" s="119" customFormat="1">
      <c r="A769" s="139" t="s">
        <v>218</v>
      </c>
      <c r="B769" s="140" t="s">
        <v>58</v>
      </c>
      <c r="C769" s="140" t="s">
        <v>69</v>
      </c>
      <c r="D769" s="140" t="s">
        <v>68</v>
      </c>
      <c r="E769" s="140"/>
      <c r="F769" s="140" t="s">
        <v>36</v>
      </c>
      <c r="G769" s="140"/>
      <c r="H769" s="140" t="s">
        <v>14</v>
      </c>
      <c r="I769" s="145"/>
      <c r="J769" s="192" t="s">
        <v>99</v>
      </c>
      <c r="K769" s="77" t="s">
        <v>165</v>
      </c>
      <c r="L769" s="78">
        <v>0.60000000000000009</v>
      </c>
      <c r="M769" s="78">
        <v>0.95</v>
      </c>
      <c r="N769" s="78">
        <v>0.95</v>
      </c>
      <c r="O769" s="78">
        <v>1</v>
      </c>
      <c r="P769" s="78">
        <v>0.85</v>
      </c>
      <c r="Q769" s="78">
        <v>0.6</v>
      </c>
      <c r="R769" s="79">
        <v>95259950</v>
      </c>
      <c r="S769" s="153" t="s">
        <v>180</v>
      </c>
      <c r="T769" s="79">
        <v>1</v>
      </c>
      <c r="U769" s="80">
        <v>2249.7629999999999</v>
      </c>
      <c r="V769" s="80">
        <f>T769*(U769*(1+P769)*1.18)+L769*M769*$V$1</f>
        <v>6096.8326290000005</v>
      </c>
      <c r="W769" s="102">
        <f>T769*(U769*(1+Q769)*1.18)+L769*N769*$W$1</f>
        <v>5051.2525439999999</v>
      </c>
      <c r="Y769" s="124">
        <f>L769*M769*O769*$V$1</f>
        <v>1185.6000000000001</v>
      </c>
      <c r="Z769" s="85">
        <f>V769-Y769</f>
        <v>4911.2326290000001</v>
      </c>
      <c r="AB769" s="85">
        <f>L769*N769*O769*$W$1</f>
        <v>803.7</v>
      </c>
      <c r="AC769" s="85">
        <f>W769-AB769</f>
        <v>4247.5525440000001</v>
      </c>
    </row>
    <row r="770" spans="1:29" s="119" customFormat="1" ht="12" thickBot="1">
      <c r="A770" s="139" t="s">
        <v>218</v>
      </c>
      <c r="B770" s="140" t="s">
        <v>58</v>
      </c>
      <c r="C770" s="140" t="s">
        <v>69</v>
      </c>
      <c r="D770" s="140" t="s">
        <v>68</v>
      </c>
      <c r="E770" s="140"/>
      <c r="F770" s="140" t="s">
        <v>36</v>
      </c>
      <c r="G770" s="140"/>
      <c r="H770" s="140" t="s">
        <v>14</v>
      </c>
      <c r="I770" s="145"/>
      <c r="J770" s="194" t="s">
        <v>99</v>
      </c>
      <c r="K770" s="88" t="s">
        <v>166</v>
      </c>
      <c r="L770" s="89"/>
      <c r="M770" s="89"/>
      <c r="N770" s="89"/>
      <c r="O770" s="89"/>
      <c r="P770" s="89">
        <v>0.85</v>
      </c>
      <c r="Q770" s="89">
        <v>0.6</v>
      </c>
      <c r="R770" s="90">
        <v>95259950</v>
      </c>
      <c r="S770" s="154" t="s">
        <v>180</v>
      </c>
      <c r="T770" s="90">
        <v>1</v>
      </c>
      <c r="U770" s="91">
        <v>2249.7629999999999</v>
      </c>
      <c r="V770" s="91"/>
      <c r="W770" s="92"/>
      <c r="Y770" s="85"/>
      <c r="Z770" s="85"/>
      <c r="AB770" s="85"/>
      <c r="AC770" s="85"/>
    </row>
    <row r="771" spans="1:29" s="119" customFormat="1" ht="12" thickBot="1">
      <c r="A771" s="139" t="s">
        <v>218</v>
      </c>
      <c r="B771" s="140" t="s">
        <v>58</v>
      </c>
      <c r="C771" s="140" t="s">
        <v>69</v>
      </c>
      <c r="D771" s="140" t="s">
        <v>68</v>
      </c>
      <c r="E771" s="140"/>
      <c r="F771" s="140" t="s">
        <v>36</v>
      </c>
      <c r="G771" s="140"/>
      <c r="H771" s="140" t="s">
        <v>14</v>
      </c>
      <c r="I771" s="145"/>
      <c r="J771" s="195" t="s">
        <v>92</v>
      </c>
      <c r="K771" s="94" t="s">
        <v>167</v>
      </c>
      <c r="L771" s="95">
        <v>2</v>
      </c>
      <c r="M771" s="95">
        <v>1.4249999999999998</v>
      </c>
      <c r="N771" s="95">
        <v>1.8049999999999999</v>
      </c>
      <c r="O771" s="95">
        <v>1</v>
      </c>
      <c r="P771" s="95">
        <v>0.85</v>
      </c>
      <c r="Q771" s="95">
        <v>0.6</v>
      </c>
      <c r="R771" s="100" t="s">
        <v>180</v>
      </c>
      <c r="S771" s="152" t="s">
        <v>180</v>
      </c>
      <c r="T771" s="100"/>
      <c r="U771" s="106"/>
      <c r="V771" s="106"/>
      <c r="W771" s="81"/>
      <c r="Y771" s="85"/>
      <c r="Z771" s="85"/>
      <c r="AB771" s="85"/>
      <c r="AC771" s="85"/>
    </row>
    <row r="772" spans="1:29" s="119" customFormat="1">
      <c r="A772" s="209" t="s">
        <v>72</v>
      </c>
      <c r="B772" s="181" t="s">
        <v>73</v>
      </c>
      <c r="C772" s="181" t="s">
        <v>74</v>
      </c>
      <c r="D772" s="181" t="s">
        <v>75</v>
      </c>
      <c r="E772" s="181"/>
      <c r="F772" s="181" t="s">
        <v>36</v>
      </c>
      <c r="G772" s="181"/>
      <c r="H772" s="181" t="s">
        <v>12</v>
      </c>
      <c r="I772" s="210"/>
      <c r="J772" s="196" t="s">
        <v>89</v>
      </c>
      <c r="K772" s="133" t="s">
        <v>20</v>
      </c>
      <c r="L772" s="134">
        <v>0.4</v>
      </c>
      <c r="M772" s="134">
        <v>0.95</v>
      </c>
      <c r="N772" s="134">
        <v>0.85499999999999998</v>
      </c>
      <c r="O772" s="134">
        <v>1</v>
      </c>
      <c r="P772" s="134">
        <v>0.88</v>
      </c>
      <c r="Q772" s="134">
        <f>P772</f>
        <v>0.88</v>
      </c>
      <c r="R772" s="135">
        <v>95599912</v>
      </c>
      <c r="S772" s="157" t="s">
        <v>19</v>
      </c>
      <c r="T772" s="135">
        <v>3.75</v>
      </c>
      <c r="U772" s="136">
        <v>275.43059999999997</v>
      </c>
      <c r="V772" s="136">
        <f>U772*(1+P772)*T772*1.18+((U773+U774)*(1+P773))*1.18+L772*M772*$V$1</f>
        <v>4123.962174199999</v>
      </c>
      <c r="W772" s="137">
        <f>U772*(1+Q772)*T772*1.18+((U773+U774)*(1+Q773))*1.18+L772*N772*$W$1</f>
        <v>3674.9369022000001</v>
      </c>
      <c r="Y772" s="124">
        <f>L772*M772*O772*$V$1</f>
        <v>790.4</v>
      </c>
      <c r="Z772" s="85">
        <f>V772-Y772</f>
        <v>3333.5621741999989</v>
      </c>
      <c r="AB772" s="85">
        <f>L772*N772*O772*$W$1</f>
        <v>482.22</v>
      </c>
      <c r="AC772" s="85">
        <f>W772-AB772</f>
        <v>3192.7169021999998</v>
      </c>
    </row>
    <row r="773" spans="1:29" s="119" customFormat="1">
      <c r="A773" s="139" t="s">
        <v>72</v>
      </c>
      <c r="B773" s="140" t="s">
        <v>73</v>
      </c>
      <c r="C773" s="140" t="s">
        <v>74</v>
      </c>
      <c r="D773" s="140" t="s">
        <v>75</v>
      </c>
      <c r="E773" s="140"/>
      <c r="F773" s="140" t="s">
        <v>36</v>
      </c>
      <c r="G773" s="140"/>
      <c r="H773" s="140" t="s">
        <v>12</v>
      </c>
      <c r="I773" s="145"/>
      <c r="J773" s="197" t="s">
        <v>89</v>
      </c>
      <c r="K773" s="3" t="s">
        <v>21</v>
      </c>
      <c r="L773" s="84"/>
      <c r="M773" s="84"/>
      <c r="N773" s="84"/>
      <c r="O773" s="84"/>
      <c r="P773" s="84">
        <v>0.85</v>
      </c>
      <c r="Q773" s="84">
        <v>0.6</v>
      </c>
      <c r="R773" s="82">
        <v>96985730</v>
      </c>
      <c r="S773" s="150" t="s">
        <v>180</v>
      </c>
      <c r="T773" s="82">
        <v>1</v>
      </c>
      <c r="U773" s="85">
        <v>307.75440000000003</v>
      </c>
      <c r="V773" s="85"/>
      <c r="W773" s="86"/>
      <c r="Y773" s="85"/>
      <c r="Z773" s="85"/>
      <c r="AB773" s="85"/>
      <c r="AC773" s="85"/>
    </row>
    <row r="774" spans="1:29" s="119" customFormat="1" ht="12" thickBot="1">
      <c r="A774" s="139" t="s">
        <v>72</v>
      </c>
      <c r="B774" s="140" t="s">
        <v>73</v>
      </c>
      <c r="C774" s="140" t="s">
        <v>74</v>
      </c>
      <c r="D774" s="140" t="s">
        <v>75</v>
      </c>
      <c r="E774" s="140"/>
      <c r="F774" s="140" t="s">
        <v>36</v>
      </c>
      <c r="G774" s="140"/>
      <c r="H774" s="140" t="s">
        <v>12</v>
      </c>
      <c r="I774" s="145"/>
      <c r="J774" s="198" t="s">
        <v>89</v>
      </c>
      <c r="K774" s="88" t="s">
        <v>22</v>
      </c>
      <c r="L774" s="89"/>
      <c r="M774" s="89"/>
      <c r="N774" s="89"/>
      <c r="O774" s="89"/>
      <c r="P774" s="89">
        <v>0.85</v>
      </c>
      <c r="Q774" s="89">
        <v>0.6</v>
      </c>
      <c r="R774" s="90">
        <v>11503302</v>
      </c>
      <c r="S774" s="156" t="s">
        <v>19</v>
      </c>
      <c r="T774" s="90">
        <v>1</v>
      </c>
      <c r="U774" s="91">
        <v>169.68720000000002</v>
      </c>
      <c r="V774" s="91"/>
      <c r="W774" s="92"/>
      <c r="Y774" s="85"/>
      <c r="Z774" s="85"/>
      <c r="AB774" s="85"/>
      <c r="AC774" s="85"/>
    </row>
    <row r="775" spans="1:29" s="119" customFormat="1" ht="12" thickBot="1">
      <c r="A775" s="139" t="s">
        <v>72</v>
      </c>
      <c r="B775" s="140" t="s">
        <v>73</v>
      </c>
      <c r="C775" s="140" t="s">
        <v>74</v>
      </c>
      <c r="D775" s="140" t="s">
        <v>75</v>
      </c>
      <c r="E775" s="140"/>
      <c r="F775" s="140" t="s">
        <v>36</v>
      </c>
      <c r="G775" s="140"/>
      <c r="H775" s="140" t="s">
        <v>12</v>
      </c>
      <c r="I775" s="145"/>
      <c r="J775" s="195" t="s">
        <v>90</v>
      </c>
      <c r="K775" s="94" t="s">
        <v>23</v>
      </c>
      <c r="L775" s="95">
        <v>0.3</v>
      </c>
      <c r="M775" s="95">
        <v>0.85499999999999998</v>
      </c>
      <c r="N775" s="95">
        <v>0.66499999999999992</v>
      </c>
      <c r="O775" s="95">
        <v>1</v>
      </c>
      <c r="P775" s="95">
        <v>0.85</v>
      </c>
      <c r="Q775" s="95">
        <v>0.6</v>
      </c>
      <c r="R775" s="96">
        <v>96950990</v>
      </c>
      <c r="S775" s="100">
        <v>19347472</v>
      </c>
      <c r="T775" s="97">
        <v>1</v>
      </c>
      <c r="U775" s="98">
        <v>155.15220000000002</v>
      </c>
      <c r="V775" s="98">
        <f>T775*(U775*(1+P775)*1.18)+L775*M775*$V$1</f>
        <v>872.21725259999994</v>
      </c>
      <c r="W775" s="81">
        <f>T775*(U775*(1+Q775)*1.18)+L775*N775*$W$1</f>
        <v>574.22235360000002</v>
      </c>
      <c r="Y775" s="124">
        <f t="shared" ref="Y775:Y780" si="258">L775*M775*O775*$V$1</f>
        <v>533.52</v>
      </c>
      <c r="Z775" s="85">
        <f t="shared" ref="Z775:Z780" si="259">V775-Y775</f>
        <v>338.69725259999996</v>
      </c>
      <c r="AB775" s="85">
        <f t="shared" ref="AB775:AB780" si="260">L775*N775*O775*$W$1</f>
        <v>281.29499999999996</v>
      </c>
      <c r="AC775" s="85">
        <f t="shared" ref="AC775:AC780" si="261">W775-AB775</f>
        <v>292.92735360000006</v>
      </c>
    </row>
    <row r="776" spans="1:29" s="119" customFormat="1" ht="12" thickBot="1">
      <c r="A776" s="139" t="s">
        <v>72</v>
      </c>
      <c r="B776" s="140" t="s">
        <v>73</v>
      </c>
      <c r="C776" s="140" t="s">
        <v>74</v>
      </c>
      <c r="D776" s="140" t="s">
        <v>75</v>
      </c>
      <c r="E776" s="140"/>
      <c r="F776" s="140" t="s">
        <v>36</v>
      </c>
      <c r="G776" s="140"/>
      <c r="H776" s="140" t="s">
        <v>12</v>
      </c>
      <c r="I776" s="145"/>
      <c r="J776" s="199" t="s">
        <v>91</v>
      </c>
      <c r="K776" s="94" t="s">
        <v>157</v>
      </c>
      <c r="L776" s="95">
        <v>0.3</v>
      </c>
      <c r="M776" s="95">
        <v>0.95</v>
      </c>
      <c r="N776" s="95">
        <v>0.95</v>
      </c>
      <c r="O776" s="95">
        <v>1</v>
      </c>
      <c r="P776" s="95">
        <v>0.85</v>
      </c>
      <c r="Q776" s="95">
        <v>0.6</v>
      </c>
      <c r="R776" s="100">
        <v>13271190</v>
      </c>
      <c r="S776" s="100">
        <v>19347478</v>
      </c>
      <c r="T776" s="100">
        <v>1</v>
      </c>
      <c r="U776" s="98">
        <v>245.37120000000002</v>
      </c>
      <c r="V776" s="98">
        <f>T776*(U776*(1+P776)*1.18)+L776*M776*$V$1</f>
        <v>1128.4453295999999</v>
      </c>
      <c r="W776" s="81">
        <f>T776*(U776*(1+Q776)*1.18)+L776*N776*$W$1</f>
        <v>865.1108256</v>
      </c>
      <c r="Y776" s="124">
        <f t="shared" si="258"/>
        <v>592.79999999999995</v>
      </c>
      <c r="Z776" s="85">
        <f t="shared" si="259"/>
        <v>535.64532959999997</v>
      </c>
      <c r="AB776" s="85">
        <f t="shared" si="260"/>
        <v>401.84999999999997</v>
      </c>
      <c r="AC776" s="85">
        <f t="shared" si="261"/>
        <v>463.26082560000003</v>
      </c>
    </row>
    <row r="777" spans="1:29" s="119" customFormat="1" ht="12" thickBot="1">
      <c r="A777" s="139" t="s">
        <v>72</v>
      </c>
      <c r="B777" s="140" t="s">
        <v>73</v>
      </c>
      <c r="C777" s="140" t="s">
        <v>74</v>
      </c>
      <c r="D777" s="140" t="s">
        <v>75</v>
      </c>
      <c r="E777" s="140"/>
      <c r="F777" s="140" t="s">
        <v>36</v>
      </c>
      <c r="G777" s="140"/>
      <c r="H777" s="140" t="s">
        <v>12</v>
      </c>
      <c r="I777" s="145"/>
      <c r="J777" s="199" t="s">
        <v>158</v>
      </c>
      <c r="K777" s="94" t="s">
        <v>159</v>
      </c>
      <c r="L777" s="95">
        <v>0.4</v>
      </c>
      <c r="M777" s="95">
        <v>0.95</v>
      </c>
      <c r="N777" s="95">
        <v>0.95</v>
      </c>
      <c r="O777" s="95">
        <v>1</v>
      </c>
      <c r="P777" s="95">
        <v>0.85</v>
      </c>
      <c r="Q777" s="95">
        <v>0.6</v>
      </c>
      <c r="R777" s="100">
        <v>96990231</v>
      </c>
      <c r="S777" s="100">
        <v>19351269</v>
      </c>
      <c r="T777" s="100">
        <v>4</v>
      </c>
      <c r="U777" s="98">
        <v>75.63300000000001</v>
      </c>
      <c r="V777" s="98">
        <f>T777*(U777*(1+P777)*1.18)+L777*M777*$V$1</f>
        <v>1450.8273560000002</v>
      </c>
      <c r="W777" s="81">
        <f>T777*(U777*(1+Q777)*1.18)+L777*N777*$W$1</f>
        <v>1106.9804160000001</v>
      </c>
      <c r="Y777" s="124">
        <f t="shared" si="258"/>
        <v>790.4</v>
      </c>
      <c r="Z777" s="85">
        <f t="shared" si="259"/>
        <v>660.42735600000026</v>
      </c>
      <c r="AB777" s="85">
        <f t="shared" si="260"/>
        <v>535.79999999999995</v>
      </c>
      <c r="AC777" s="85">
        <f t="shared" si="261"/>
        <v>571.18041600000015</v>
      </c>
    </row>
    <row r="778" spans="1:29" s="119" customFormat="1" ht="12" thickBot="1">
      <c r="A778" s="139" t="s">
        <v>72</v>
      </c>
      <c r="B778" s="140" t="s">
        <v>73</v>
      </c>
      <c r="C778" s="140" t="s">
        <v>74</v>
      </c>
      <c r="D778" s="140" t="s">
        <v>75</v>
      </c>
      <c r="E778" s="140"/>
      <c r="F778" s="140" t="s">
        <v>36</v>
      </c>
      <c r="G778" s="140"/>
      <c r="H778" s="140" t="s">
        <v>12</v>
      </c>
      <c r="I778" s="145"/>
      <c r="J778" s="195" t="s">
        <v>93</v>
      </c>
      <c r="K778" s="94" t="s">
        <v>24</v>
      </c>
      <c r="L778" s="95">
        <v>0.3</v>
      </c>
      <c r="M778" s="95">
        <v>0.95</v>
      </c>
      <c r="N778" s="95">
        <v>0.95</v>
      </c>
      <c r="O778" s="95">
        <v>1</v>
      </c>
      <c r="P778" s="95">
        <v>0.85</v>
      </c>
      <c r="Q778" s="95">
        <v>0.6</v>
      </c>
      <c r="R778" s="100">
        <v>25190788</v>
      </c>
      <c r="S778" s="152" t="s">
        <v>180</v>
      </c>
      <c r="T778" s="100">
        <v>4</v>
      </c>
      <c r="U778" s="98">
        <v>8182.3584000000001</v>
      </c>
      <c r="V778" s="98">
        <f>T778*(U778*(1+P778)*1.18)+L778*M778*$V$1</f>
        <v>72041.153548799994</v>
      </c>
      <c r="W778" s="81">
        <f>T778*(U778*(1+Q778)*1.18)+L778*N778*$W$1</f>
        <v>62195.0206368</v>
      </c>
      <c r="Y778" s="124">
        <f t="shared" si="258"/>
        <v>592.79999999999995</v>
      </c>
      <c r="Z778" s="85">
        <f t="shared" si="259"/>
        <v>71448.353548799991</v>
      </c>
      <c r="AB778" s="85">
        <f t="shared" si="260"/>
        <v>401.84999999999997</v>
      </c>
      <c r="AC778" s="85">
        <f t="shared" si="261"/>
        <v>61793.170636800001</v>
      </c>
    </row>
    <row r="779" spans="1:29" s="119" customFormat="1" ht="12" thickBot="1">
      <c r="A779" s="139" t="s">
        <v>72</v>
      </c>
      <c r="B779" s="140" t="s">
        <v>73</v>
      </c>
      <c r="C779" s="140" t="s">
        <v>74</v>
      </c>
      <c r="D779" s="140" t="s">
        <v>75</v>
      </c>
      <c r="E779" s="140"/>
      <c r="F779" s="140" t="s">
        <v>36</v>
      </c>
      <c r="G779" s="140"/>
      <c r="H779" s="140" t="s">
        <v>12</v>
      </c>
      <c r="I779" s="145"/>
      <c r="J779" s="195" t="s">
        <v>94</v>
      </c>
      <c r="K779" s="94" t="s">
        <v>25</v>
      </c>
      <c r="L779" s="95">
        <v>1</v>
      </c>
      <c r="M779" s="95">
        <v>0.47499999999999998</v>
      </c>
      <c r="N779" s="95">
        <v>0.52249999999999996</v>
      </c>
      <c r="O779" s="95">
        <v>1</v>
      </c>
      <c r="P779" s="95">
        <v>0.85</v>
      </c>
      <c r="Q779" s="95">
        <v>0.6</v>
      </c>
      <c r="R779" s="100">
        <v>95231012</v>
      </c>
      <c r="S779" s="100">
        <v>19347589</v>
      </c>
      <c r="T779" s="100">
        <v>1</v>
      </c>
      <c r="U779" s="98">
        <v>870.3048</v>
      </c>
      <c r="V779" s="98">
        <f>T779*(U779*(1+P779)*1.18)+L779*M779*$V$1</f>
        <v>2887.8753784</v>
      </c>
      <c r="W779" s="81">
        <f>T779*(U779*(1+Q779)*1.18)+L779*N779*$W$1</f>
        <v>2379.8604624</v>
      </c>
      <c r="Y779" s="124">
        <f t="shared" si="258"/>
        <v>988</v>
      </c>
      <c r="Z779" s="85">
        <f t="shared" si="259"/>
        <v>1899.8753784</v>
      </c>
      <c r="AB779" s="85">
        <f t="shared" si="260"/>
        <v>736.72499999999991</v>
      </c>
      <c r="AC779" s="85">
        <f t="shared" si="261"/>
        <v>1643.1354624000001</v>
      </c>
    </row>
    <row r="780" spans="1:29" s="119" customFormat="1">
      <c r="A780" s="139" t="s">
        <v>72</v>
      </c>
      <c r="B780" s="140" t="s">
        <v>73</v>
      </c>
      <c r="C780" s="140" t="s">
        <v>74</v>
      </c>
      <c r="D780" s="140" t="s">
        <v>75</v>
      </c>
      <c r="E780" s="140"/>
      <c r="F780" s="140" t="s">
        <v>36</v>
      </c>
      <c r="G780" s="140"/>
      <c r="H780" s="140" t="s">
        <v>12</v>
      </c>
      <c r="I780" s="145"/>
      <c r="J780" s="192" t="s">
        <v>95</v>
      </c>
      <c r="K780" s="77" t="s">
        <v>25</v>
      </c>
      <c r="L780" s="78">
        <v>1.3</v>
      </c>
      <c r="M780" s="78">
        <v>0.85499999999999998</v>
      </c>
      <c r="N780" s="78">
        <v>0.71249999999999991</v>
      </c>
      <c r="O780" s="78">
        <v>1</v>
      </c>
      <c r="P780" s="78">
        <v>0.85</v>
      </c>
      <c r="Q780" s="78">
        <v>0.6</v>
      </c>
      <c r="R780" s="79">
        <v>95231012</v>
      </c>
      <c r="S780" s="79">
        <v>19347589</v>
      </c>
      <c r="T780" s="79">
        <v>1</v>
      </c>
      <c r="U780" s="80">
        <v>870.3048</v>
      </c>
      <c r="V780" s="80">
        <f>T780*(U780*(1+P780)*1.18)+T781*(U781*(1+P781)*1.18)+L780*M780*$V$1</f>
        <v>20333.971641600001</v>
      </c>
      <c r="W780" s="102">
        <f>T780*(U780*(1+Q780)*1.18)+T781*(U781*(1+Q781)*1.18)+L780*N780*$W$1</f>
        <v>16892.651757600001</v>
      </c>
      <c r="Y780" s="124">
        <f t="shared" si="258"/>
        <v>2311.92</v>
      </c>
      <c r="Z780" s="85">
        <f t="shared" si="259"/>
        <v>18022.051641600003</v>
      </c>
      <c r="AB780" s="85">
        <f t="shared" si="260"/>
        <v>1306.0124999999998</v>
      </c>
      <c r="AC780" s="85">
        <f t="shared" si="261"/>
        <v>15586.6392576</v>
      </c>
    </row>
    <row r="781" spans="1:29" s="119" customFormat="1">
      <c r="A781" s="139" t="s">
        <v>72</v>
      </c>
      <c r="B781" s="140" t="s">
        <v>73</v>
      </c>
      <c r="C781" s="140" t="s">
        <v>74</v>
      </c>
      <c r="D781" s="140" t="s">
        <v>75</v>
      </c>
      <c r="E781" s="140"/>
      <c r="F781" s="140" t="s">
        <v>36</v>
      </c>
      <c r="G781" s="140"/>
      <c r="H781" s="140" t="s">
        <v>12</v>
      </c>
      <c r="I781" s="145"/>
      <c r="J781" s="193" t="s">
        <v>95</v>
      </c>
      <c r="K781" s="3" t="s">
        <v>26</v>
      </c>
      <c r="L781" s="84"/>
      <c r="M781" s="84"/>
      <c r="N781" s="84"/>
      <c r="O781" s="84"/>
      <c r="P781" s="84">
        <v>0.85</v>
      </c>
      <c r="Q781" s="84">
        <v>0.6</v>
      </c>
      <c r="R781" s="82">
        <v>13502001</v>
      </c>
      <c r="S781" s="150" t="s">
        <v>180</v>
      </c>
      <c r="T781" s="82">
        <v>2</v>
      </c>
      <c r="U781" s="85">
        <v>3692.6652000000004</v>
      </c>
      <c r="V781" s="85"/>
      <c r="W781" s="86"/>
      <c r="Y781" s="85"/>
      <c r="Z781" s="85"/>
      <c r="AB781" s="85"/>
      <c r="AC781" s="85"/>
    </row>
    <row r="782" spans="1:29" s="119" customFormat="1" ht="12" thickBot="1">
      <c r="A782" s="139" t="s">
        <v>72</v>
      </c>
      <c r="B782" s="140" t="s">
        <v>73</v>
      </c>
      <c r="C782" s="140" t="s">
        <v>74</v>
      </c>
      <c r="D782" s="140" t="s">
        <v>75</v>
      </c>
      <c r="E782" s="140"/>
      <c r="F782" s="140" t="s">
        <v>36</v>
      </c>
      <c r="G782" s="140"/>
      <c r="H782" s="140" t="s">
        <v>12</v>
      </c>
      <c r="I782" s="145"/>
      <c r="J782" s="203" t="s">
        <v>95</v>
      </c>
      <c r="K782" s="110" t="s">
        <v>27</v>
      </c>
      <c r="L782" s="111"/>
      <c r="M782" s="111"/>
      <c r="N782" s="111"/>
      <c r="O782" s="111"/>
      <c r="P782" s="111">
        <v>0.85</v>
      </c>
      <c r="Q782" s="111">
        <v>0.6</v>
      </c>
      <c r="R782" s="112"/>
      <c r="S782" s="112"/>
      <c r="T782" s="112"/>
      <c r="U782" s="113"/>
      <c r="V782" s="113"/>
      <c r="W782" s="183"/>
      <c r="Y782" s="85"/>
      <c r="Z782" s="85"/>
      <c r="AB782" s="85"/>
      <c r="AC782" s="85"/>
    </row>
    <row r="783" spans="1:29" s="119" customFormat="1" ht="12" thickBot="1">
      <c r="A783" s="139" t="s">
        <v>72</v>
      </c>
      <c r="B783" s="140" t="s">
        <v>73</v>
      </c>
      <c r="C783" s="140" t="s">
        <v>74</v>
      </c>
      <c r="D783" s="140" t="s">
        <v>75</v>
      </c>
      <c r="E783" s="140"/>
      <c r="F783" s="140" t="s">
        <v>36</v>
      </c>
      <c r="G783" s="140"/>
      <c r="H783" s="140" t="s">
        <v>12</v>
      </c>
      <c r="I783" s="145"/>
      <c r="J783" s="195" t="s">
        <v>96</v>
      </c>
      <c r="K783" s="94" t="s">
        <v>28</v>
      </c>
      <c r="L783" s="95">
        <v>1.6</v>
      </c>
      <c r="M783" s="95">
        <v>0.57950000000000002</v>
      </c>
      <c r="N783" s="95">
        <v>0.61749999999999994</v>
      </c>
      <c r="O783" s="95">
        <v>1</v>
      </c>
      <c r="P783" s="95">
        <v>0.85</v>
      </c>
      <c r="Q783" s="95">
        <v>0.6</v>
      </c>
      <c r="R783" s="100">
        <v>95017074</v>
      </c>
      <c r="S783" s="152" t="s">
        <v>180</v>
      </c>
      <c r="T783" s="100">
        <v>1</v>
      </c>
      <c r="U783" s="98">
        <v>2692.2696000000001</v>
      </c>
      <c r="V783" s="98">
        <f>T783*(U783*(1+P783)*1.18)+L783*M783*$V$1</f>
        <v>7805.8005368000004</v>
      </c>
      <c r="W783" s="81">
        <f>T783*(U783*(1+Q783)*1.18)+L783*N783*$W$1</f>
        <v>6476.0850048000002</v>
      </c>
      <c r="Y783" s="124">
        <f t="shared" ref="Y783:Y784" si="262">L783*M783*O783*$V$1</f>
        <v>1928.576</v>
      </c>
      <c r="Z783" s="85">
        <f t="shared" ref="Z783:Z784" si="263">V783-Y783</f>
        <v>5877.2245368000004</v>
      </c>
      <c r="AB783" s="85">
        <f t="shared" ref="AB783:AB784" si="264">L783*N783*O783*$W$1</f>
        <v>1393.08</v>
      </c>
      <c r="AC783" s="85">
        <f t="shared" ref="AC783:AC784" si="265">W783-AB783</f>
        <v>5083.0050048000003</v>
      </c>
    </row>
    <row r="784" spans="1:29" s="119" customFormat="1">
      <c r="A784" s="139" t="s">
        <v>72</v>
      </c>
      <c r="B784" s="140" t="s">
        <v>73</v>
      </c>
      <c r="C784" s="140" t="s">
        <v>74</v>
      </c>
      <c r="D784" s="140" t="s">
        <v>75</v>
      </c>
      <c r="E784" s="140"/>
      <c r="F784" s="140" t="s">
        <v>36</v>
      </c>
      <c r="G784" s="140"/>
      <c r="H784" s="140" t="s">
        <v>12</v>
      </c>
      <c r="I784" s="145"/>
      <c r="J784" s="192" t="s">
        <v>184</v>
      </c>
      <c r="K784" s="77" t="s">
        <v>28</v>
      </c>
      <c r="L784" s="78">
        <v>1.1000000000000001</v>
      </c>
      <c r="M784" s="78">
        <v>0.8929999999999999</v>
      </c>
      <c r="N784" s="78">
        <v>0.76</v>
      </c>
      <c r="O784" s="78">
        <v>1</v>
      </c>
      <c r="P784" s="78">
        <v>0.85</v>
      </c>
      <c r="Q784" s="78">
        <v>0.6</v>
      </c>
      <c r="R784" s="79">
        <v>95017074</v>
      </c>
      <c r="S784" s="153" t="s">
        <v>180</v>
      </c>
      <c r="T784" s="79">
        <v>1</v>
      </c>
      <c r="U784" s="80">
        <v>2692.2696000000001</v>
      </c>
      <c r="V784" s="80">
        <f>T784*(U784*(1+P784)*1.18)+T785*(U785*(1+P785)*1.18)+L784*M784*$V$1</f>
        <v>18755.959561600001</v>
      </c>
      <c r="W784" s="102">
        <f>T784*(U784*(1+Q784)*1.18)+T785*(U785*(1+Q785)*1.18)+L784*N784*$W$1</f>
        <v>15633.052377599999</v>
      </c>
      <c r="Y784" s="124">
        <f t="shared" si="262"/>
        <v>2043.184</v>
      </c>
      <c r="Z784" s="85">
        <f t="shared" si="263"/>
        <v>16712.775561599999</v>
      </c>
      <c r="AB784" s="85">
        <f t="shared" si="264"/>
        <v>1178.7600000000002</v>
      </c>
      <c r="AC784" s="85">
        <f t="shared" si="265"/>
        <v>14454.292377599999</v>
      </c>
    </row>
    <row r="785" spans="1:29" s="119" customFormat="1">
      <c r="A785" s="139" t="s">
        <v>72</v>
      </c>
      <c r="B785" s="140" t="s">
        <v>73</v>
      </c>
      <c r="C785" s="140" t="s">
        <v>74</v>
      </c>
      <c r="D785" s="140" t="s">
        <v>75</v>
      </c>
      <c r="E785" s="140"/>
      <c r="F785" s="140" t="s">
        <v>36</v>
      </c>
      <c r="G785" s="140"/>
      <c r="H785" s="140" t="s">
        <v>12</v>
      </c>
      <c r="I785" s="145"/>
      <c r="J785" s="193" t="s">
        <v>184</v>
      </c>
      <c r="K785" s="3" t="s">
        <v>30</v>
      </c>
      <c r="L785" s="84"/>
      <c r="M785" s="84"/>
      <c r="N785" s="84"/>
      <c r="O785" s="84"/>
      <c r="P785" s="84">
        <v>0.85</v>
      </c>
      <c r="Q785" s="84">
        <v>0.6</v>
      </c>
      <c r="R785" s="82">
        <v>96853514</v>
      </c>
      <c r="S785" s="150" t="s">
        <v>180</v>
      </c>
      <c r="T785" s="82">
        <v>2</v>
      </c>
      <c r="U785" s="85">
        <v>2481.8027999999999</v>
      </c>
      <c r="V785" s="85"/>
      <c r="W785" s="86"/>
      <c r="Y785" s="85"/>
      <c r="Z785" s="85"/>
      <c r="AB785" s="85"/>
      <c r="AC785" s="85"/>
    </row>
    <row r="786" spans="1:29" s="119" customFormat="1" ht="12" thickBot="1">
      <c r="A786" s="139" t="s">
        <v>72</v>
      </c>
      <c r="B786" s="140" t="s">
        <v>73</v>
      </c>
      <c r="C786" s="140" t="s">
        <v>74</v>
      </c>
      <c r="D786" s="140" t="s">
        <v>75</v>
      </c>
      <c r="E786" s="140"/>
      <c r="F786" s="140" t="s">
        <v>36</v>
      </c>
      <c r="G786" s="140"/>
      <c r="H786" s="140" t="s">
        <v>12</v>
      </c>
      <c r="I786" s="145"/>
      <c r="J786" s="194" t="s">
        <v>184</v>
      </c>
      <c r="K786" s="88" t="s">
        <v>31</v>
      </c>
      <c r="L786" s="89"/>
      <c r="M786" s="89"/>
      <c r="N786" s="89"/>
      <c r="O786" s="89"/>
      <c r="P786" s="89">
        <v>0.85</v>
      </c>
      <c r="Q786" s="89">
        <v>0.6</v>
      </c>
      <c r="R786" s="90"/>
      <c r="S786" s="90"/>
      <c r="T786" s="90"/>
      <c r="U786" s="91"/>
      <c r="V786" s="91"/>
      <c r="W786" s="92"/>
      <c r="Y786" s="85"/>
      <c r="Z786" s="85"/>
      <c r="AB786" s="85"/>
      <c r="AC786" s="85"/>
    </row>
    <row r="787" spans="1:29" s="119" customFormat="1">
      <c r="A787" s="139" t="s">
        <v>72</v>
      </c>
      <c r="B787" s="140" t="s">
        <v>73</v>
      </c>
      <c r="C787" s="140" t="s">
        <v>74</v>
      </c>
      <c r="D787" s="140" t="s">
        <v>75</v>
      </c>
      <c r="E787" s="140"/>
      <c r="F787" s="140" t="s">
        <v>36</v>
      </c>
      <c r="G787" s="140"/>
      <c r="H787" s="140" t="s">
        <v>12</v>
      </c>
      <c r="I787" s="145"/>
      <c r="J787" s="192" t="s">
        <v>98</v>
      </c>
      <c r="K787" s="77" t="s">
        <v>160</v>
      </c>
      <c r="L787" s="78">
        <v>1</v>
      </c>
      <c r="M787" s="78">
        <v>1.2825</v>
      </c>
      <c r="N787" s="78">
        <v>1.0449999999999999</v>
      </c>
      <c r="O787" s="78">
        <v>1</v>
      </c>
      <c r="P787" s="78">
        <v>0.85</v>
      </c>
      <c r="Q787" s="78">
        <v>0.6</v>
      </c>
      <c r="R787" s="79">
        <v>52085429</v>
      </c>
      <c r="S787" s="153" t="s">
        <v>180</v>
      </c>
      <c r="T787" s="79">
        <v>1</v>
      </c>
      <c r="U787" s="80">
        <v>6034.4117999999999</v>
      </c>
      <c r="V787" s="80">
        <f>T787*(U787*(1+P787)*1.18)+L787*M787*$V$1</f>
        <v>15840.720959400001</v>
      </c>
      <c r="W787" s="102">
        <f>T787*(U787*(1+Q787)*1.18)+L787*N787*$W$1</f>
        <v>12866.419478399999</v>
      </c>
      <c r="Y787" s="124">
        <f>L787*M787*O787*$V$1</f>
        <v>2667.6</v>
      </c>
      <c r="Z787" s="85">
        <f>V787-Y787</f>
        <v>13173.120959400001</v>
      </c>
      <c r="AB787" s="85">
        <f>L787*N787*O787*$W$1</f>
        <v>1473.4499999999998</v>
      </c>
      <c r="AC787" s="85">
        <f>W787-AB787</f>
        <v>11392.969478399998</v>
      </c>
    </row>
    <row r="788" spans="1:29" s="119" customFormat="1" ht="12" thickBot="1">
      <c r="A788" s="139" t="s">
        <v>72</v>
      </c>
      <c r="B788" s="140" t="s">
        <v>73</v>
      </c>
      <c r="C788" s="140" t="s">
        <v>74</v>
      </c>
      <c r="D788" s="140" t="s">
        <v>75</v>
      </c>
      <c r="E788" s="140"/>
      <c r="F788" s="140" t="s">
        <v>36</v>
      </c>
      <c r="G788" s="140"/>
      <c r="H788" s="140" t="s">
        <v>12</v>
      </c>
      <c r="I788" s="145"/>
      <c r="J788" s="194" t="s">
        <v>98</v>
      </c>
      <c r="K788" s="88" t="s">
        <v>161</v>
      </c>
      <c r="L788" s="89"/>
      <c r="M788" s="89"/>
      <c r="N788" s="89"/>
      <c r="O788" s="89"/>
      <c r="P788" s="89">
        <v>0.85</v>
      </c>
      <c r="Q788" s="89">
        <v>0.6</v>
      </c>
      <c r="R788" s="90">
        <v>52058067</v>
      </c>
      <c r="S788" s="154" t="s">
        <v>180</v>
      </c>
      <c r="T788" s="90">
        <v>1</v>
      </c>
      <c r="U788" s="91">
        <v>5858.6556</v>
      </c>
      <c r="V788" s="91"/>
      <c r="W788" s="92"/>
      <c r="Y788" s="85"/>
      <c r="Z788" s="85"/>
      <c r="AB788" s="85"/>
      <c r="AC788" s="85"/>
    </row>
    <row r="789" spans="1:29" s="119" customFormat="1">
      <c r="A789" s="139" t="s">
        <v>72</v>
      </c>
      <c r="B789" s="140" t="s">
        <v>73</v>
      </c>
      <c r="C789" s="140" t="s">
        <v>74</v>
      </c>
      <c r="D789" s="140" t="s">
        <v>75</v>
      </c>
      <c r="E789" s="140"/>
      <c r="F789" s="140" t="s">
        <v>36</v>
      </c>
      <c r="G789" s="140"/>
      <c r="H789" s="140" t="s">
        <v>12</v>
      </c>
      <c r="I789" s="145"/>
      <c r="J789" s="192" t="s">
        <v>32</v>
      </c>
      <c r="K789" s="77" t="s">
        <v>162</v>
      </c>
      <c r="L789" s="78">
        <v>1</v>
      </c>
      <c r="M789" s="78">
        <v>1.2825</v>
      </c>
      <c r="N789" s="78">
        <v>1.0449999999999999</v>
      </c>
      <c r="O789" s="78">
        <v>1</v>
      </c>
      <c r="P789" s="78">
        <v>0.85</v>
      </c>
      <c r="Q789" s="78">
        <v>0.6</v>
      </c>
      <c r="R789" s="79" t="s">
        <v>239</v>
      </c>
      <c r="S789" s="153" t="s">
        <v>180</v>
      </c>
      <c r="T789" s="79">
        <v>1</v>
      </c>
      <c r="U789" s="105">
        <v>6034.4117999999999</v>
      </c>
      <c r="V789" s="80">
        <f>T789*(U789*(1+P789)*1.18)+L789*M789*$V$1+T790*(U790*(1+P790)*1.18)</f>
        <v>17699.425394400001</v>
      </c>
      <c r="W789" s="102">
        <f>T789*(U789*(1+Q789)*1.18)+L789*N789*$V$1+T790*(U790*(1+Q790)*1.18)</f>
        <v>15174.097638400001</v>
      </c>
      <c r="Y789" s="124">
        <f>L789*M789*O789*$V$1</f>
        <v>2667.6</v>
      </c>
      <c r="Z789" s="85">
        <f>V789-Y789</f>
        <v>15031.825394400001</v>
      </c>
      <c r="AB789" s="85">
        <f>L789*N789*O789*$W$1</f>
        <v>1473.4499999999998</v>
      </c>
      <c r="AC789" s="85">
        <f>W789-AB789</f>
        <v>13700.647638400002</v>
      </c>
    </row>
    <row r="790" spans="1:29" s="119" customFormat="1">
      <c r="A790" s="139" t="s">
        <v>72</v>
      </c>
      <c r="B790" s="140" t="s">
        <v>73</v>
      </c>
      <c r="C790" s="140" t="s">
        <v>74</v>
      </c>
      <c r="D790" s="140" t="s">
        <v>75</v>
      </c>
      <c r="E790" s="140"/>
      <c r="F790" s="140" t="s">
        <v>36</v>
      </c>
      <c r="G790" s="140"/>
      <c r="H790" s="140" t="s">
        <v>12</v>
      </c>
      <c r="I790" s="145"/>
      <c r="J790" s="193" t="s">
        <v>32</v>
      </c>
      <c r="K790" s="3" t="s">
        <v>163</v>
      </c>
      <c r="L790" s="84"/>
      <c r="M790" s="84"/>
      <c r="N790" s="84"/>
      <c r="O790" s="84"/>
      <c r="P790" s="84">
        <v>0.85</v>
      </c>
      <c r="Q790" s="84">
        <v>0.6</v>
      </c>
      <c r="R790" s="82">
        <v>95227628</v>
      </c>
      <c r="S790" s="82">
        <v>19372045</v>
      </c>
      <c r="T790" s="82">
        <v>1</v>
      </c>
      <c r="U790" s="85">
        <v>851.44500000000005</v>
      </c>
      <c r="V790" s="85"/>
      <c r="W790" s="86"/>
      <c r="Y790" s="85"/>
      <c r="Z790" s="85"/>
      <c r="AB790" s="85"/>
      <c r="AC790" s="85"/>
    </row>
    <row r="791" spans="1:29" s="119" customFormat="1" ht="12" thickBot="1">
      <c r="A791" s="139" t="s">
        <v>72</v>
      </c>
      <c r="B791" s="140" t="s">
        <v>73</v>
      </c>
      <c r="C791" s="140" t="s">
        <v>74</v>
      </c>
      <c r="D791" s="140" t="s">
        <v>75</v>
      </c>
      <c r="E791" s="140"/>
      <c r="F791" s="140" t="s">
        <v>36</v>
      </c>
      <c r="G791" s="140"/>
      <c r="H791" s="140" t="s">
        <v>12</v>
      </c>
      <c r="I791" s="145"/>
      <c r="J791" s="194" t="s">
        <v>32</v>
      </c>
      <c r="K791" s="88" t="s">
        <v>164</v>
      </c>
      <c r="L791" s="89"/>
      <c r="M791" s="89"/>
      <c r="N791" s="89"/>
      <c r="O791" s="89"/>
      <c r="P791" s="89">
        <v>0.85</v>
      </c>
      <c r="Q791" s="89">
        <v>0.6</v>
      </c>
      <c r="R791" s="90">
        <v>95227628</v>
      </c>
      <c r="S791" s="90">
        <v>19372045</v>
      </c>
      <c r="T791" s="90">
        <v>1</v>
      </c>
      <c r="U791" s="91">
        <v>851.44500000000005</v>
      </c>
      <c r="V791" s="91"/>
      <c r="W791" s="92"/>
      <c r="Y791" s="85"/>
      <c r="Z791" s="85"/>
      <c r="AB791" s="85"/>
      <c r="AC791" s="85"/>
    </row>
    <row r="792" spans="1:29" s="119" customFormat="1">
      <c r="A792" s="139" t="s">
        <v>72</v>
      </c>
      <c r="B792" s="140" t="s">
        <v>73</v>
      </c>
      <c r="C792" s="140" t="s">
        <v>74</v>
      </c>
      <c r="D792" s="140" t="s">
        <v>75</v>
      </c>
      <c r="E792" s="140"/>
      <c r="F792" s="140" t="s">
        <v>36</v>
      </c>
      <c r="G792" s="140"/>
      <c r="H792" s="140" t="s">
        <v>12</v>
      </c>
      <c r="I792" s="145"/>
      <c r="J792" s="192" t="s">
        <v>99</v>
      </c>
      <c r="K792" s="77" t="s">
        <v>165</v>
      </c>
      <c r="L792" s="78">
        <v>0.60000000000000009</v>
      </c>
      <c r="M792" s="78">
        <v>0.95</v>
      </c>
      <c r="N792" s="78">
        <v>0.95</v>
      </c>
      <c r="O792" s="78">
        <v>1</v>
      </c>
      <c r="P792" s="78">
        <v>0.85</v>
      </c>
      <c r="Q792" s="78">
        <v>0.6</v>
      </c>
      <c r="R792" s="79">
        <v>52016646</v>
      </c>
      <c r="S792" s="153" t="s">
        <v>180</v>
      </c>
      <c r="T792" s="79">
        <v>1</v>
      </c>
      <c r="U792" s="80">
        <v>3719.7156000000004</v>
      </c>
      <c r="V792" s="80">
        <f>T792*(U792*(1+P792)*1.18)+L792*M792*$V$1</f>
        <v>9305.7391548000014</v>
      </c>
      <c r="W792" s="102">
        <f>T792*(U792*(1+Q792)*1.18)+L792*N792*$W$1</f>
        <v>7826.5230528000011</v>
      </c>
      <c r="Y792" s="124">
        <f>L792*M792*O792*$V$1</f>
        <v>1185.6000000000001</v>
      </c>
      <c r="Z792" s="85">
        <f>V792-Y792</f>
        <v>8120.1391548000011</v>
      </c>
      <c r="AB792" s="85">
        <f>L792*N792*O792*$W$1</f>
        <v>803.7</v>
      </c>
      <c r="AC792" s="85">
        <f>W792-AB792</f>
        <v>7022.8230528000013</v>
      </c>
    </row>
    <row r="793" spans="1:29" s="119" customFormat="1" ht="12" thickBot="1">
      <c r="A793" s="139" t="s">
        <v>72</v>
      </c>
      <c r="B793" s="140" t="s">
        <v>73</v>
      </c>
      <c r="C793" s="140" t="s">
        <v>74</v>
      </c>
      <c r="D793" s="140" t="s">
        <v>75</v>
      </c>
      <c r="E793" s="140"/>
      <c r="F793" s="140" t="s">
        <v>36</v>
      </c>
      <c r="G793" s="140"/>
      <c r="H793" s="140" t="s">
        <v>12</v>
      </c>
      <c r="I793" s="145"/>
      <c r="J793" s="194" t="s">
        <v>99</v>
      </c>
      <c r="K793" s="88" t="s">
        <v>166</v>
      </c>
      <c r="L793" s="89"/>
      <c r="M793" s="89"/>
      <c r="N793" s="89"/>
      <c r="O793" s="89"/>
      <c r="P793" s="89">
        <v>0.85</v>
      </c>
      <c r="Q793" s="89">
        <v>0.6</v>
      </c>
      <c r="R793" s="90">
        <v>52016646</v>
      </c>
      <c r="S793" s="154" t="s">
        <v>180</v>
      </c>
      <c r="T793" s="90">
        <v>1</v>
      </c>
      <c r="U793" s="91">
        <v>3719.7156000000004</v>
      </c>
      <c r="V793" s="91"/>
      <c r="W793" s="92"/>
      <c r="Y793" s="85"/>
      <c r="Z793" s="85"/>
      <c r="AB793" s="85"/>
      <c r="AC793" s="85"/>
    </row>
    <row r="794" spans="1:29" s="119" customFormat="1" ht="12" thickBot="1">
      <c r="A794" s="139" t="s">
        <v>72</v>
      </c>
      <c r="B794" s="140" t="s">
        <v>73</v>
      </c>
      <c r="C794" s="140" t="s">
        <v>74</v>
      </c>
      <c r="D794" s="140" t="s">
        <v>75</v>
      </c>
      <c r="E794" s="140"/>
      <c r="F794" s="140" t="s">
        <v>36</v>
      </c>
      <c r="G794" s="140"/>
      <c r="H794" s="140" t="s">
        <v>12</v>
      </c>
      <c r="I794" s="145"/>
      <c r="J794" s="195" t="s">
        <v>92</v>
      </c>
      <c r="K794" s="94" t="s">
        <v>167</v>
      </c>
      <c r="L794" s="95">
        <v>2</v>
      </c>
      <c r="M794" s="95">
        <v>1.4249999999999998</v>
      </c>
      <c r="N794" s="95">
        <v>1.8049999999999999</v>
      </c>
      <c r="O794" s="95">
        <v>1</v>
      </c>
      <c r="P794" s="95">
        <v>0.85</v>
      </c>
      <c r="Q794" s="95">
        <v>0.6</v>
      </c>
      <c r="R794" s="100" t="s">
        <v>180</v>
      </c>
      <c r="S794" s="152" t="s">
        <v>180</v>
      </c>
      <c r="T794" s="100"/>
      <c r="U794" s="106"/>
      <c r="V794" s="106"/>
      <c r="W794" s="81"/>
      <c r="Y794" s="85"/>
      <c r="Z794" s="85"/>
      <c r="AB794" s="85"/>
      <c r="AC794" s="85"/>
    </row>
    <row r="795" spans="1:29" s="119" customFormat="1">
      <c r="A795" s="209" t="s">
        <v>71</v>
      </c>
      <c r="B795" s="181" t="s">
        <v>3</v>
      </c>
      <c r="C795" s="181"/>
      <c r="D795" s="181" t="s">
        <v>55</v>
      </c>
      <c r="E795" s="181"/>
      <c r="F795" s="181" t="s">
        <v>36</v>
      </c>
      <c r="G795" s="181"/>
      <c r="H795" s="181" t="s">
        <v>12</v>
      </c>
      <c r="I795" s="210"/>
      <c r="J795" s="196" t="s">
        <v>89</v>
      </c>
      <c r="K795" s="133" t="s">
        <v>20</v>
      </c>
      <c r="L795" s="134">
        <v>0.4</v>
      </c>
      <c r="M795" s="134">
        <v>0.95</v>
      </c>
      <c r="N795" s="134">
        <v>0.85499999999999998</v>
      </c>
      <c r="O795" s="134">
        <v>1</v>
      </c>
      <c r="P795" s="134">
        <v>0.88</v>
      </c>
      <c r="Q795" s="134">
        <f>P795</f>
        <v>0.88</v>
      </c>
      <c r="R795" s="135">
        <v>95599912</v>
      </c>
      <c r="S795" s="157" t="s">
        <v>19</v>
      </c>
      <c r="T795" s="135">
        <v>4.5</v>
      </c>
      <c r="U795" s="136">
        <v>275.43059999999997</v>
      </c>
      <c r="V795" s="136">
        <f>U795*(1+P795)*T795*1.18+((U796+U797)*(1+P796))*1.18+L795*M795*$V$1</f>
        <v>3983.4301992799992</v>
      </c>
      <c r="W795" s="137">
        <f>U795*(1+Q795)*T795*1.18+((U796+U797)*(1+Q796))*1.18+L795*N795*$W$1</f>
        <v>3615.3229552799994</v>
      </c>
      <c r="Y795" s="124">
        <f>L795*M795*O795*$V$1</f>
        <v>790.4</v>
      </c>
      <c r="Z795" s="85">
        <f>V795-Y795</f>
        <v>3193.0301992799991</v>
      </c>
      <c r="AB795" s="85">
        <f>L795*N795*O795*$W$1</f>
        <v>482.22</v>
      </c>
      <c r="AC795" s="85">
        <f>W795-AB795</f>
        <v>3133.1029552799992</v>
      </c>
    </row>
    <row r="796" spans="1:29" s="119" customFormat="1">
      <c r="A796" s="139" t="s">
        <v>71</v>
      </c>
      <c r="B796" s="140" t="s">
        <v>3</v>
      </c>
      <c r="C796" s="140"/>
      <c r="D796" s="140" t="s">
        <v>55</v>
      </c>
      <c r="E796" s="140"/>
      <c r="F796" s="140" t="s">
        <v>36</v>
      </c>
      <c r="G796" s="140"/>
      <c r="H796" s="140" t="s">
        <v>12</v>
      </c>
      <c r="I796" s="145"/>
      <c r="J796" s="197" t="s">
        <v>89</v>
      </c>
      <c r="K796" s="3" t="s">
        <v>21</v>
      </c>
      <c r="L796" s="84"/>
      <c r="M796" s="84"/>
      <c r="N796" s="84"/>
      <c r="O796" s="84"/>
      <c r="P796" s="84">
        <v>0.85</v>
      </c>
      <c r="Q796" s="84">
        <v>0.6</v>
      </c>
      <c r="R796" s="82">
        <v>55594651</v>
      </c>
      <c r="S796" s="82">
        <v>19347492</v>
      </c>
      <c r="T796" s="82">
        <v>1</v>
      </c>
      <c r="U796" s="85">
        <v>162.86339999999998</v>
      </c>
      <c r="V796" s="85"/>
      <c r="W796" s="86"/>
      <c r="Y796" s="85"/>
      <c r="Z796" s="85"/>
      <c r="AB796" s="85"/>
      <c r="AC796" s="85"/>
    </row>
    <row r="797" spans="1:29" s="119" customFormat="1" ht="12" thickBot="1">
      <c r="A797" s="139" t="s">
        <v>71</v>
      </c>
      <c r="B797" s="140" t="s">
        <v>3</v>
      </c>
      <c r="C797" s="140"/>
      <c r="D797" s="140" t="s">
        <v>55</v>
      </c>
      <c r="E797" s="140"/>
      <c r="F797" s="140" t="s">
        <v>36</v>
      </c>
      <c r="G797" s="140"/>
      <c r="H797" s="140" t="s">
        <v>12</v>
      </c>
      <c r="I797" s="145"/>
      <c r="J797" s="198" t="s">
        <v>89</v>
      </c>
      <c r="K797" s="88" t="s">
        <v>22</v>
      </c>
      <c r="L797" s="89"/>
      <c r="M797" s="89"/>
      <c r="N797" s="89"/>
      <c r="O797" s="89"/>
      <c r="P797" s="89">
        <v>0.85</v>
      </c>
      <c r="Q797" s="89">
        <v>0.6</v>
      </c>
      <c r="R797" s="90">
        <v>90528145</v>
      </c>
      <c r="S797" s="156" t="s">
        <v>19</v>
      </c>
      <c r="T797" s="90">
        <v>1</v>
      </c>
      <c r="U797" s="91">
        <v>40.279800000000002</v>
      </c>
      <c r="V797" s="91"/>
      <c r="W797" s="92"/>
      <c r="Y797" s="85"/>
      <c r="Z797" s="85"/>
      <c r="AB797" s="85"/>
      <c r="AC797" s="85"/>
    </row>
    <row r="798" spans="1:29" s="119" customFormat="1" ht="12" thickBot="1">
      <c r="A798" s="139" t="s">
        <v>71</v>
      </c>
      <c r="B798" s="140" t="s">
        <v>3</v>
      </c>
      <c r="C798" s="140"/>
      <c r="D798" s="140" t="s">
        <v>55</v>
      </c>
      <c r="E798" s="140"/>
      <c r="F798" s="140" t="s">
        <v>36</v>
      </c>
      <c r="G798" s="140"/>
      <c r="H798" s="140" t="s">
        <v>12</v>
      </c>
      <c r="I798" s="145"/>
      <c r="J798" s="195" t="s">
        <v>90</v>
      </c>
      <c r="K798" s="94" t="s">
        <v>23</v>
      </c>
      <c r="L798" s="95">
        <v>0.3</v>
      </c>
      <c r="M798" s="95">
        <v>0.85499999999999998</v>
      </c>
      <c r="N798" s="95">
        <v>0.66499999999999992</v>
      </c>
      <c r="O798" s="95">
        <v>1</v>
      </c>
      <c r="P798" s="95">
        <v>0.85</v>
      </c>
      <c r="Q798" s="95">
        <v>0.6</v>
      </c>
      <c r="R798" s="96">
        <v>95021102</v>
      </c>
      <c r="S798" s="100">
        <v>19347477</v>
      </c>
      <c r="T798" s="97">
        <v>1</v>
      </c>
      <c r="U798" s="98">
        <v>392.95499999999998</v>
      </c>
      <c r="V798" s="98">
        <f t="shared" ref="V798:V803" si="266">T798*(U798*(1+P798)*1.18)+L798*M798*$V$1</f>
        <v>1391.3407649999999</v>
      </c>
      <c r="W798" s="81">
        <f t="shared" ref="W798:W803" si="267">T798*(U798*(1+Q798)*1.18)+L798*N798*$W$1</f>
        <v>1023.19404</v>
      </c>
      <c r="Y798" s="124">
        <f t="shared" ref="Y798:Y804" si="268">L798*M798*O798*$V$1</f>
        <v>533.52</v>
      </c>
      <c r="Z798" s="85">
        <f t="shared" ref="Z798:Z804" si="269">V798-Y798</f>
        <v>857.82076499999994</v>
      </c>
      <c r="AB798" s="85">
        <f t="shared" ref="AB798:AB804" si="270">L798*N798*O798*$W$1</f>
        <v>281.29499999999996</v>
      </c>
      <c r="AC798" s="85">
        <f t="shared" ref="AC798:AC804" si="271">W798-AB798</f>
        <v>741.89904000000001</v>
      </c>
    </row>
    <row r="799" spans="1:29" s="119" customFormat="1" ht="12" thickBot="1">
      <c r="A799" s="139" t="s">
        <v>71</v>
      </c>
      <c r="B799" s="140" t="s">
        <v>3</v>
      </c>
      <c r="C799" s="140"/>
      <c r="D799" s="140" t="s">
        <v>55</v>
      </c>
      <c r="E799" s="140"/>
      <c r="F799" s="140" t="s">
        <v>36</v>
      </c>
      <c r="G799" s="140"/>
      <c r="H799" s="140" t="s">
        <v>12</v>
      </c>
      <c r="I799" s="145"/>
      <c r="J799" s="199" t="s">
        <v>91</v>
      </c>
      <c r="K799" s="94" t="s">
        <v>157</v>
      </c>
      <c r="L799" s="95">
        <v>0.3</v>
      </c>
      <c r="M799" s="95">
        <v>0.95</v>
      </c>
      <c r="N799" s="95">
        <v>0.95</v>
      </c>
      <c r="O799" s="95">
        <v>1</v>
      </c>
      <c r="P799" s="95">
        <v>0.85</v>
      </c>
      <c r="Q799" s="95">
        <v>0.6</v>
      </c>
      <c r="R799" s="100">
        <v>13503675</v>
      </c>
      <c r="S799" s="100">
        <v>19347478</v>
      </c>
      <c r="T799" s="100">
        <v>1</v>
      </c>
      <c r="U799" s="98">
        <v>245.37120000000002</v>
      </c>
      <c r="V799" s="98">
        <f t="shared" si="266"/>
        <v>1128.4453295999999</v>
      </c>
      <c r="W799" s="81">
        <f t="shared" si="267"/>
        <v>865.1108256</v>
      </c>
      <c r="Y799" s="124">
        <f t="shared" si="268"/>
        <v>592.79999999999995</v>
      </c>
      <c r="Z799" s="85">
        <f t="shared" si="269"/>
        <v>535.64532959999997</v>
      </c>
      <c r="AB799" s="85">
        <f t="shared" si="270"/>
        <v>401.84999999999997</v>
      </c>
      <c r="AC799" s="85">
        <f t="shared" si="271"/>
        <v>463.26082560000003</v>
      </c>
    </row>
    <row r="800" spans="1:29" s="119" customFormat="1">
      <c r="A800" s="139" t="s">
        <v>71</v>
      </c>
      <c r="B800" s="140" t="s">
        <v>3</v>
      </c>
      <c r="C800" s="140"/>
      <c r="D800" s="140" t="s">
        <v>55</v>
      </c>
      <c r="E800" s="140"/>
      <c r="F800" s="140" t="s">
        <v>36</v>
      </c>
      <c r="G800" s="140"/>
      <c r="H800" s="140" t="s">
        <v>12</v>
      </c>
      <c r="I800" s="145"/>
      <c r="J800" s="204" t="s">
        <v>158</v>
      </c>
      <c r="K800" s="77" t="s">
        <v>159</v>
      </c>
      <c r="L800" s="78">
        <v>0.4</v>
      </c>
      <c r="M800" s="78">
        <v>0.95</v>
      </c>
      <c r="N800" s="78">
        <v>0.95</v>
      </c>
      <c r="O800" s="78">
        <v>1</v>
      </c>
      <c r="P800" s="78">
        <v>0.85</v>
      </c>
      <c r="Q800" s="78">
        <v>0.6</v>
      </c>
      <c r="R800" s="79">
        <v>25193473</v>
      </c>
      <c r="S800" s="153" t="s">
        <v>180</v>
      </c>
      <c r="T800" s="79">
        <v>4</v>
      </c>
      <c r="U800" s="80">
        <v>244.239</v>
      </c>
      <c r="V800" s="80">
        <f t="shared" si="266"/>
        <v>2923.0949479999999</v>
      </c>
      <c r="W800" s="102">
        <f t="shared" si="267"/>
        <v>2380.2929279999998</v>
      </c>
      <c r="Y800" s="124">
        <f t="shared" si="268"/>
        <v>790.4</v>
      </c>
      <c r="Z800" s="85">
        <f t="shared" si="269"/>
        <v>2132.6949479999998</v>
      </c>
      <c r="AB800" s="85">
        <f t="shared" si="270"/>
        <v>535.79999999999995</v>
      </c>
      <c r="AC800" s="85">
        <f t="shared" si="271"/>
        <v>1844.4929279999999</v>
      </c>
    </row>
    <row r="801" spans="1:29" s="119" customFormat="1" ht="12" thickBot="1">
      <c r="A801" s="139" t="s">
        <v>71</v>
      </c>
      <c r="B801" s="140" t="s">
        <v>3</v>
      </c>
      <c r="C801" s="140"/>
      <c r="D801" s="140" t="s">
        <v>55</v>
      </c>
      <c r="E801" s="140"/>
      <c r="F801" s="140" t="s">
        <v>36</v>
      </c>
      <c r="G801" s="140"/>
      <c r="H801" s="140" t="s">
        <v>12</v>
      </c>
      <c r="I801" s="145"/>
      <c r="J801" s="198" t="s">
        <v>158</v>
      </c>
      <c r="K801" s="88" t="s">
        <v>223</v>
      </c>
      <c r="L801" s="89">
        <v>0.4</v>
      </c>
      <c r="M801" s="89">
        <v>0.95</v>
      </c>
      <c r="N801" s="89">
        <v>0.95</v>
      </c>
      <c r="O801" s="89">
        <v>1</v>
      </c>
      <c r="P801" s="89">
        <v>0.85</v>
      </c>
      <c r="Q801" s="89">
        <v>0.6</v>
      </c>
      <c r="R801" s="90">
        <v>25193474</v>
      </c>
      <c r="S801" s="90">
        <v>19347364</v>
      </c>
      <c r="T801" s="90">
        <v>4</v>
      </c>
      <c r="U801" s="91">
        <v>89.76</v>
      </c>
      <c r="V801" s="91">
        <f t="shared" si="266"/>
        <v>1574.1843199999998</v>
      </c>
      <c r="W801" s="129">
        <f t="shared" si="267"/>
        <v>1213.66752</v>
      </c>
      <c r="Y801" s="124">
        <f t="shared" si="268"/>
        <v>790.4</v>
      </c>
      <c r="Z801" s="85">
        <f t="shared" si="269"/>
        <v>783.78431999999987</v>
      </c>
      <c r="AB801" s="85">
        <f t="shared" si="270"/>
        <v>535.79999999999995</v>
      </c>
      <c r="AC801" s="85">
        <f t="shared" si="271"/>
        <v>677.86752000000001</v>
      </c>
    </row>
    <row r="802" spans="1:29" s="119" customFormat="1" ht="12" thickBot="1">
      <c r="A802" s="139" t="s">
        <v>71</v>
      </c>
      <c r="B802" s="140" t="s">
        <v>3</v>
      </c>
      <c r="C802" s="140"/>
      <c r="D802" s="140" t="s">
        <v>55</v>
      </c>
      <c r="E802" s="140"/>
      <c r="F802" s="140" t="s">
        <v>36</v>
      </c>
      <c r="G802" s="140"/>
      <c r="H802" s="140" t="s">
        <v>12</v>
      </c>
      <c r="I802" s="145"/>
      <c r="J802" s="195" t="s">
        <v>93</v>
      </c>
      <c r="K802" s="94" t="s">
        <v>24</v>
      </c>
      <c r="L802" s="95">
        <v>0.3</v>
      </c>
      <c r="M802" s="95">
        <v>0.95</v>
      </c>
      <c r="N802" s="95">
        <v>0.95</v>
      </c>
      <c r="O802" s="95">
        <v>1</v>
      </c>
      <c r="P802" s="95">
        <v>0.85</v>
      </c>
      <c r="Q802" s="95">
        <v>0.6</v>
      </c>
      <c r="R802" s="100">
        <v>25186687</v>
      </c>
      <c r="S802" s="100">
        <v>19347523</v>
      </c>
      <c r="T802" s="100">
        <v>1</v>
      </c>
      <c r="U802" s="98">
        <v>3871.92</v>
      </c>
      <c r="V802" s="98">
        <f t="shared" si="266"/>
        <v>9045.2013599999991</v>
      </c>
      <c r="W802" s="81">
        <f t="shared" si="267"/>
        <v>7712.03496</v>
      </c>
      <c r="Y802" s="124">
        <f t="shared" si="268"/>
        <v>592.79999999999995</v>
      </c>
      <c r="Z802" s="85">
        <f t="shared" si="269"/>
        <v>8452.4013599999998</v>
      </c>
      <c r="AB802" s="85">
        <f t="shared" si="270"/>
        <v>401.84999999999997</v>
      </c>
      <c r="AC802" s="85">
        <f t="shared" si="271"/>
        <v>7310.1849599999996</v>
      </c>
    </row>
    <row r="803" spans="1:29" s="119" customFormat="1" ht="12" thickBot="1">
      <c r="A803" s="139" t="s">
        <v>71</v>
      </c>
      <c r="B803" s="140" t="s">
        <v>3</v>
      </c>
      <c r="C803" s="140"/>
      <c r="D803" s="140" t="s">
        <v>55</v>
      </c>
      <c r="E803" s="140"/>
      <c r="F803" s="140" t="s">
        <v>36</v>
      </c>
      <c r="G803" s="140"/>
      <c r="H803" s="140" t="s">
        <v>12</v>
      </c>
      <c r="I803" s="145"/>
      <c r="J803" s="195" t="s">
        <v>94</v>
      </c>
      <c r="K803" s="94" t="s">
        <v>25</v>
      </c>
      <c r="L803" s="95">
        <v>1</v>
      </c>
      <c r="M803" s="95">
        <v>0.47499999999999998</v>
      </c>
      <c r="N803" s="95">
        <v>0.52249999999999996</v>
      </c>
      <c r="O803" s="95">
        <v>1</v>
      </c>
      <c r="P803" s="95">
        <v>0.85</v>
      </c>
      <c r="Q803" s="95">
        <v>0.6</v>
      </c>
      <c r="R803" s="100">
        <v>13412810</v>
      </c>
      <c r="S803" s="100">
        <v>19347591</v>
      </c>
      <c r="T803" s="100">
        <v>1</v>
      </c>
      <c r="U803" s="98">
        <v>1215.7584000000002</v>
      </c>
      <c r="V803" s="98">
        <f t="shared" si="266"/>
        <v>3642.0005872000006</v>
      </c>
      <c r="W803" s="81">
        <f t="shared" si="267"/>
        <v>3032.0768592000004</v>
      </c>
      <c r="Y803" s="124">
        <f t="shared" si="268"/>
        <v>988</v>
      </c>
      <c r="Z803" s="85">
        <f t="shared" si="269"/>
        <v>2654.0005872000006</v>
      </c>
      <c r="AB803" s="85">
        <f t="shared" si="270"/>
        <v>736.72499999999991</v>
      </c>
      <c r="AC803" s="85">
        <f t="shared" si="271"/>
        <v>2295.3518592000005</v>
      </c>
    </row>
    <row r="804" spans="1:29" s="119" customFormat="1">
      <c r="A804" s="139" t="s">
        <v>71</v>
      </c>
      <c r="B804" s="140" t="s">
        <v>3</v>
      </c>
      <c r="C804" s="140"/>
      <c r="D804" s="140" t="s">
        <v>55</v>
      </c>
      <c r="E804" s="140"/>
      <c r="F804" s="140" t="s">
        <v>36</v>
      </c>
      <c r="G804" s="140"/>
      <c r="H804" s="140" t="s">
        <v>12</v>
      </c>
      <c r="I804" s="145"/>
      <c r="J804" s="192" t="s">
        <v>95</v>
      </c>
      <c r="K804" s="77" t="s">
        <v>25</v>
      </c>
      <c r="L804" s="78">
        <v>1.3</v>
      </c>
      <c r="M804" s="78">
        <v>0.85499999999999998</v>
      </c>
      <c r="N804" s="78">
        <v>0.71249999999999991</v>
      </c>
      <c r="O804" s="78">
        <v>1</v>
      </c>
      <c r="P804" s="78">
        <v>0.85</v>
      </c>
      <c r="Q804" s="78">
        <v>0.6</v>
      </c>
      <c r="R804" s="79">
        <v>13412810</v>
      </c>
      <c r="S804" s="79">
        <v>19347591</v>
      </c>
      <c r="T804" s="79">
        <v>1</v>
      </c>
      <c r="U804" s="80">
        <v>1215.7584000000002</v>
      </c>
      <c r="V804" s="80">
        <f>T804*(U804*(1+P804)*1.18)+T805*(U805*(1+P805)*1.18)+L804*M804*$V$1</f>
        <v>12536.252854800001</v>
      </c>
      <c r="W804" s="102">
        <f>T804*(U804*(1+Q804)*1.18)+T805*(U805*(1+Q805)*1.18)+L804*N804*$W$1</f>
        <v>10148.678752800002</v>
      </c>
      <c r="Y804" s="124">
        <f t="shared" si="268"/>
        <v>2311.92</v>
      </c>
      <c r="Z804" s="85">
        <f t="shared" si="269"/>
        <v>10224.332854800001</v>
      </c>
      <c r="AB804" s="85">
        <f t="shared" si="270"/>
        <v>1306.0124999999998</v>
      </c>
      <c r="AC804" s="85">
        <f t="shared" si="271"/>
        <v>8842.6662528000015</v>
      </c>
    </row>
    <row r="805" spans="1:29" s="119" customFormat="1">
      <c r="A805" s="139" t="s">
        <v>71</v>
      </c>
      <c r="B805" s="140" t="s">
        <v>3</v>
      </c>
      <c r="C805" s="140"/>
      <c r="D805" s="140" t="s">
        <v>55</v>
      </c>
      <c r="E805" s="140"/>
      <c r="F805" s="140" t="s">
        <v>36</v>
      </c>
      <c r="G805" s="140"/>
      <c r="H805" s="140" t="s">
        <v>12</v>
      </c>
      <c r="I805" s="145"/>
      <c r="J805" s="193" t="s">
        <v>95</v>
      </c>
      <c r="K805" s="3" t="s">
        <v>26</v>
      </c>
      <c r="L805" s="84"/>
      <c r="M805" s="84"/>
      <c r="N805" s="84"/>
      <c r="O805" s="84"/>
      <c r="P805" s="84">
        <v>0.85</v>
      </c>
      <c r="Q805" s="84">
        <v>0.6</v>
      </c>
      <c r="R805" s="82">
        <v>13502059</v>
      </c>
      <c r="S805" s="82">
        <v>19347597</v>
      </c>
      <c r="T805" s="82">
        <v>2</v>
      </c>
      <c r="U805" s="85">
        <v>1733.9286000000002</v>
      </c>
      <c r="V805" s="85"/>
      <c r="W805" s="86"/>
      <c r="Y805" s="85"/>
      <c r="Z805" s="85"/>
      <c r="AB805" s="85"/>
      <c r="AC805" s="85"/>
    </row>
    <row r="806" spans="1:29" s="119" customFormat="1" ht="12.75" thickBot="1">
      <c r="A806" s="139" t="s">
        <v>71</v>
      </c>
      <c r="B806" s="140" t="s">
        <v>3</v>
      </c>
      <c r="C806" s="140"/>
      <c r="D806" s="140" t="s">
        <v>55</v>
      </c>
      <c r="E806" s="140"/>
      <c r="F806" s="140" t="s">
        <v>36</v>
      </c>
      <c r="G806" s="140"/>
      <c r="H806" s="140" t="s">
        <v>12</v>
      </c>
      <c r="I806" s="145"/>
      <c r="J806" s="194" t="s">
        <v>95</v>
      </c>
      <c r="K806" s="88" t="s">
        <v>27</v>
      </c>
      <c r="L806" s="89"/>
      <c r="M806" s="89"/>
      <c r="N806" s="89"/>
      <c r="O806" s="89"/>
      <c r="P806" s="89">
        <v>0.85</v>
      </c>
      <c r="Q806" s="89">
        <v>0.6</v>
      </c>
      <c r="R806" s="90"/>
      <c r="S806" s="214">
        <v>19373911</v>
      </c>
      <c r="T806" s="90">
        <v>1</v>
      </c>
      <c r="U806" s="91">
        <v>4683.6156000000001</v>
      </c>
      <c r="V806" s="91"/>
      <c r="W806" s="92"/>
      <c r="Y806" s="85"/>
      <c r="Z806" s="85"/>
      <c r="AB806" s="85"/>
      <c r="AC806" s="85"/>
    </row>
    <row r="807" spans="1:29" s="119" customFormat="1" ht="12" thickBot="1">
      <c r="A807" s="139" t="s">
        <v>71</v>
      </c>
      <c r="B807" s="140" t="s">
        <v>3</v>
      </c>
      <c r="C807" s="140"/>
      <c r="D807" s="140" t="s">
        <v>55</v>
      </c>
      <c r="E807" s="140"/>
      <c r="F807" s="140" t="s">
        <v>36</v>
      </c>
      <c r="G807" s="140"/>
      <c r="H807" s="140" t="s">
        <v>12</v>
      </c>
      <c r="I807" s="145"/>
      <c r="J807" s="195" t="s">
        <v>96</v>
      </c>
      <c r="K807" s="94" t="s">
        <v>28</v>
      </c>
      <c r="L807" s="95">
        <v>0.89999999999999991</v>
      </c>
      <c r="M807" s="95">
        <v>0.57950000000000002</v>
      </c>
      <c r="N807" s="95">
        <v>0.61749999999999994</v>
      </c>
      <c r="O807" s="95">
        <v>1</v>
      </c>
      <c r="P807" s="95">
        <v>0.85</v>
      </c>
      <c r="Q807" s="95">
        <v>0.6</v>
      </c>
      <c r="R807" s="100">
        <v>13473427</v>
      </c>
      <c r="S807" s="100">
        <v>19347579</v>
      </c>
      <c r="T807" s="100">
        <v>1</v>
      </c>
      <c r="U807" s="98">
        <v>944.9688000000001</v>
      </c>
      <c r="V807" s="98">
        <f>T807*(U807*(1+P807)*1.18)+L807*M807*$V$1</f>
        <v>3147.6908904000002</v>
      </c>
      <c r="W807" s="81">
        <f>T807*(U807*(1+Q807)*1.18)+L807*N807*$W$1</f>
        <v>2567.7085944</v>
      </c>
      <c r="Y807" s="124">
        <f t="shared" ref="Y807:Y808" si="272">L807*M807*O807*$V$1</f>
        <v>1084.8239999999998</v>
      </c>
      <c r="Z807" s="85">
        <f t="shared" ref="Z807:Z808" si="273">V807-Y807</f>
        <v>2062.8668904000006</v>
      </c>
      <c r="AB807" s="85">
        <f t="shared" ref="AB807:AB808" si="274">L807*N807*O807*$W$1</f>
        <v>783.60749999999985</v>
      </c>
      <c r="AC807" s="85">
        <f t="shared" ref="AC807:AC808" si="275">W807-AB807</f>
        <v>1784.1010944000002</v>
      </c>
    </row>
    <row r="808" spans="1:29" s="119" customFormat="1">
      <c r="A808" s="139" t="s">
        <v>71</v>
      </c>
      <c r="B808" s="140" t="s">
        <v>3</v>
      </c>
      <c r="C808" s="140"/>
      <c r="D808" s="140" t="s">
        <v>55</v>
      </c>
      <c r="E808" s="140"/>
      <c r="F808" s="140" t="s">
        <v>36</v>
      </c>
      <c r="G808" s="140"/>
      <c r="H808" s="140" t="s">
        <v>12</v>
      </c>
      <c r="I808" s="145"/>
      <c r="J808" s="192" t="s">
        <v>97</v>
      </c>
      <c r="K808" s="77" t="s">
        <v>28</v>
      </c>
      <c r="L808" s="78">
        <v>1.2</v>
      </c>
      <c r="M808" s="78">
        <v>0.8929999999999999</v>
      </c>
      <c r="N808" s="78">
        <v>0.76</v>
      </c>
      <c r="O808" s="78">
        <v>1</v>
      </c>
      <c r="P808" s="78">
        <v>0.85</v>
      </c>
      <c r="Q808" s="78">
        <v>0.6</v>
      </c>
      <c r="R808" s="79">
        <v>13473427</v>
      </c>
      <c r="S808" s="79">
        <v>19347579</v>
      </c>
      <c r="T808" s="79">
        <v>1</v>
      </c>
      <c r="U808" s="80">
        <v>944.9688000000001</v>
      </c>
      <c r="V808" s="80">
        <f>T808*(U808*(1+P808)*1.18)+T809*(U809*(1+P809)*1.18)+L808*M808*$V$1</f>
        <v>8398.0676628000001</v>
      </c>
      <c r="W808" s="102">
        <f>T808*(U808*(1+Q808)*1.18)+T809*(U809*(1+Q809)*1.18)+L808*N808*$W$1</f>
        <v>6621.3921408000006</v>
      </c>
      <c r="Y808" s="124">
        <f t="shared" si="272"/>
        <v>2228.9279999999999</v>
      </c>
      <c r="Z808" s="85">
        <f t="shared" si="273"/>
        <v>6169.1396628000002</v>
      </c>
      <c r="AB808" s="85">
        <f t="shared" si="274"/>
        <v>1285.9199999999998</v>
      </c>
      <c r="AC808" s="85">
        <f t="shared" si="275"/>
        <v>5335.4721408000005</v>
      </c>
    </row>
    <row r="809" spans="1:29" s="119" customFormat="1">
      <c r="A809" s="139" t="s">
        <v>71</v>
      </c>
      <c r="B809" s="140" t="s">
        <v>3</v>
      </c>
      <c r="C809" s="140"/>
      <c r="D809" s="140" t="s">
        <v>55</v>
      </c>
      <c r="E809" s="140"/>
      <c r="F809" s="140" t="s">
        <v>36</v>
      </c>
      <c r="G809" s="140"/>
      <c r="H809" s="140" t="s">
        <v>12</v>
      </c>
      <c r="I809" s="145"/>
      <c r="J809" s="193" t="s">
        <v>97</v>
      </c>
      <c r="K809" s="3" t="s">
        <v>29</v>
      </c>
      <c r="L809" s="84"/>
      <c r="M809" s="84"/>
      <c r="N809" s="84"/>
      <c r="O809" s="84"/>
      <c r="P809" s="84">
        <v>0.85</v>
      </c>
      <c r="Q809" s="84">
        <v>0.6</v>
      </c>
      <c r="R809" s="82">
        <v>13502134</v>
      </c>
      <c r="S809" s="82">
        <v>19347598</v>
      </c>
      <c r="T809" s="82">
        <v>2</v>
      </c>
      <c r="U809" s="85">
        <v>940.51140000000009</v>
      </c>
      <c r="V809" s="85"/>
      <c r="W809" s="86"/>
      <c r="Y809" s="85"/>
      <c r="Z809" s="85"/>
      <c r="AB809" s="85"/>
      <c r="AC809" s="85"/>
    </row>
    <row r="810" spans="1:29" s="119" customFormat="1" ht="12.75" thickBot="1">
      <c r="A810" s="139" t="s">
        <v>71</v>
      </c>
      <c r="B810" s="140" t="s">
        <v>3</v>
      </c>
      <c r="C810" s="140"/>
      <c r="D810" s="140" t="s">
        <v>55</v>
      </c>
      <c r="E810" s="140"/>
      <c r="F810" s="140" t="s">
        <v>36</v>
      </c>
      <c r="G810" s="140"/>
      <c r="H810" s="140" t="s">
        <v>12</v>
      </c>
      <c r="I810" s="145"/>
      <c r="J810" s="194" t="s">
        <v>97</v>
      </c>
      <c r="K810" s="88" t="s">
        <v>31</v>
      </c>
      <c r="L810" s="89"/>
      <c r="M810" s="89"/>
      <c r="N810" s="89"/>
      <c r="O810" s="89"/>
      <c r="P810" s="89">
        <v>0.85</v>
      </c>
      <c r="Q810" s="89">
        <v>0.6</v>
      </c>
      <c r="R810" s="90"/>
      <c r="S810" s="214">
        <v>19373910</v>
      </c>
      <c r="T810" s="90">
        <v>1</v>
      </c>
      <c r="U810" s="91">
        <v>2825.9915999999998</v>
      </c>
      <c r="V810" s="91"/>
      <c r="W810" s="92"/>
      <c r="Y810" s="85"/>
      <c r="Z810" s="85"/>
      <c r="AB810" s="85"/>
      <c r="AC810" s="85"/>
    </row>
    <row r="811" spans="1:29" s="119" customFormat="1">
      <c r="A811" s="139" t="s">
        <v>71</v>
      </c>
      <c r="B811" s="140" t="s">
        <v>3</v>
      </c>
      <c r="C811" s="140"/>
      <c r="D811" s="140" t="s">
        <v>55</v>
      </c>
      <c r="E811" s="140"/>
      <c r="F811" s="140" t="s">
        <v>36</v>
      </c>
      <c r="G811" s="140"/>
      <c r="H811" s="117" t="s">
        <v>13</v>
      </c>
      <c r="I811" s="213"/>
      <c r="J811" s="192" t="s">
        <v>98</v>
      </c>
      <c r="K811" s="77" t="s">
        <v>160</v>
      </c>
      <c r="L811" s="78">
        <v>1</v>
      </c>
      <c r="M811" s="78">
        <v>1.2825</v>
      </c>
      <c r="N811" s="78">
        <v>1.0449999999999999</v>
      </c>
      <c r="O811" s="78">
        <v>1</v>
      </c>
      <c r="P811" s="78">
        <v>0.85</v>
      </c>
      <c r="Q811" s="78">
        <v>0.6</v>
      </c>
      <c r="R811" s="79">
        <v>95137366</v>
      </c>
      <c r="S811" s="79">
        <v>19347941</v>
      </c>
      <c r="T811" s="79">
        <v>1</v>
      </c>
      <c r="U811" s="80">
        <v>3142.4670000000001</v>
      </c>
      <c r="V811" s="80">
        <f>T811*(U811*(1+P811)*1.18)+L811*M811*$V$1</f>
        <v>9527.605461000001</v>
      </c>
      <c r="W811" s="102">
        <f>T811*(U811*(1+Q811)*1.18)+L811*N811*$W$1</f>
        <v>7406.4276959999997</v>
      </c>
      <c r="Y811" s="124">
        <f>L811*M811*O811*$V$1</f>
        <v>2667.6</v>
      </c>
      <c r="Z811" s="85">
        <f>V811-Y811</f>
        <v>6860.0054610000007</v>
      </c>
      <c r="AB811" s="85">
        <f>L811*N811*O811*$W$1</f>
        <v>1473.4499999999998</v>
      </c>
      <c r="AC811" s="85">
        <f>W811-AB811</f>
        <v>5932.9776959999999</v>
      </c>
    </row>
    <row r="812" spans="1:29" s="119" customFormat="1">
      <c r="A812" s="139" t="s">
        <v>71</v>
      </c>
      <c r="B812" s="140" t="s">
        <v>3</v>
      </c>
      <c r="C812" s="140"/>
      <c r="D812" s="140" t="s">
        <v>55</v>
      </c>
      <c r="E812" s="140"/>
      <c r="F812" s="140" t="s">
        <v>36</v>
      </c>
      <c r="G812" s="140"/>
      <c r="H812" s="117" t="s">
        <v>13</v>
      </c>
      <c r="I812" s="213"/>
      <c r="J812" s="193" t="s">
        <v>98</v>
      </c>
      <c r="K812" s="3" t="s">
        <v>161</v>
      </c>
      <c r="L812" s="84"/>
      <c r="M812" s="84"/>
      <c r="N812" s="84"/>
      <c r="O812" s="84"/>
      <c r="P812" s="84">
        <v>0.85</v>
      </c>
      <c r="Q812" s="84">
        <v>0.6</v>
      </c>
      <c r="R812" s="82">
        <v>95137365</v>
      </c>
      <c r="S812" s="82">
        <v>19347940</v>
      </c>
      <c r="T812" s="82">
        <v>1</v>
      </c>
      <c r="U812" s="85">
        <v>3142.4670000000001</v>
      </c>
      <c r="V812" s="85"/>
      <c r="W812" s="86"/>
      <c r="Y812" s="85"/>
      <c r="Z812" s="85"/>
      <c r="AB812" s="85"/>
      <c r="AC812" s="85"/>
    </row>
    <row r="813" spans="1:29" s="119" customFormat="1">
      <c r="A813" s="139" t="s">
        <v>71</v>
      </c>
      <c r="B813" s="140" t="s">
        <v>3</v>
      </c>
      <c r="C813" s="140"/>
      <c r="D813" s="140" t="s">
        <v>55</v>
      </c>
      <c r="E813" s="140"/>
      <c r="F813" s="140" t="s">
        <v>36</v>
      </c>
      <c r="G813" s="140"/>
      <c r="H813" s="117" t="s">
        <v>14</v>
      </c>
      <c r="I813" s="213"/>
      <c r="J813" s="193" t="s">
        <v>98</v>
      </c>
      <c r="K813" s="3" t="s">
        <v>160</v>
      </c>
      <c r="L813" s="84"/>
      <c r="M813" s="84"/>
      <c r="N813" s="84"/>
      <c r="O813" s="84"/>
      <c r="P813" s="84">
        <v>0.85</v>
      </c>
      <c r="Q813" s="84">
        <v>0.6</v>
      </c>
      <c r="R813" s="82">
        <v>95353837</v>
      </c>
      <c r="S813" s="150" t="s">
        <v>180</v>
      </c>
      <c r="T813" s="82">
        <v>1</v>
      </c>
      <c r="U813" s="85">
        <v>7249.1094000000003</v>
      </c>
      <c r="V813" s="85"/>
      <c r="W813" s="86"/>
      <c r="Y813" s="85"/>
      <c r="Z813" s="85"/>
      <c r="AB813" s="85"/>
      <c r="AC813" s="85"/>
    </row>
    <row r="814" spans="1:29" s="119" customFormat="1" ht="12" thickBot="1">
      <c r="A814" s="139" t="s">
        <v>71</v>
      </c>
      <c r="B814" s="140" t="s">
        <v>3</v>
      </c>
      <c r="C814" s="140"/>
      <c r="D814" s="140" t="s">
        <v>55</v>
      </c>
      <c r="E814" s="140"/>
      <c r="F814" s="140" t="s">
        <v>36</v>
      </c>
      <c r="G814" s="140"/>
      <c r="H814" s="117" t="s">
        <v>14</v>
      </c>
      <c r="I814" s="213"/>
      <c r="J814" s="194" t="s">
        <v>98</v>
      </c>
      <c r="K814" s="88" t="s">
        <v>161</v>
      </c>
      <c r="L814" s="89"/>
      <c r="M814" s="89"/>
      <c r="N814" s="89"/>
      <c r="O814" s="89"/>
      <c r="P814" s="89">
        <v>0.85</v>
      </c>
      <c r="Q814" s="89">
        <v>0.6</v>
      </c>
      <c r="R814" s="90">
        <v>95353836</v>
      </c>
      <c r="S814" s="154" t="s">
        <v>180</v>
      </c>
      <c r="T814" s="90">
        <v>1</v>
      </c>
      <c r="U814" s="91">
        <v>7249.1094000000003</v>
      </c>
      <c r="V814" s="91"/>
      <c r="W814" s="92"/>
      <c r="Y814" s="85"/>
      <c r="Z814" s="85"/>
      <c r="AB814" s="85"/>
      <c r="AC814" s="85"/>
    </row>
    <row r="815" spans="1:29" s="119" customFormat="1">
      <c r="A815" s="139" t="s">
        <v>71</v>
      </c>
      <c r="B815" s="140" t="s">
        <v>3</v>
      </c>
      <c r="C815" s="140"/>
      <c r="D815" s="140" t="s">
        <v>55</v>
      </c>
      <c r="E815" s="140"/>
      <c r="F815" s="140" t="s">
        <v>36</v>
      </c>
      <c r="G815" s="140"/>
      <c r="H815" s="117" t="s">
        <v>13</v>
      </c>
      <c r="I815" s="213"/>
      <c r="J815" s="192" t="s">
        <v>99</v>
      </c>
      <c r="K815" s="77" t="s">
        <v>165</v>
      </c>
      <c r="L815" s="78">
        <v>0.60000000000000009</v>
      </c>
      <c r="M815" s="78">
        <v>0.95</v>
      </c>
      <c r="N815" s="78">
        <v>0.95</v>
      </c>
      <c r="O815" s="78">
        <v>1</v>
      </c>
      <c r="P815" s="78">
        <v>0.85</v>
      </c>
      <c r="Q815" s="78">
        <v>0.6</v>
      </c>
      <c r="R815" s="79">
        <v>95146946</v>
      </c>
      <c r="S815" s="79">
        <v>19347942</v>
      </c>
      <c r="T815" s="79">
        <v>1</v>
      </c>
      <c r="U815" s="80">
        <v>1817.64</v>
      </c>
      <c r="V815" s="80">
        <f>T815*(U815*(1+P815)*1.18)+L815*M815*$V$1</f>
        <v>5153.5081200000004</v>
      </c>
      <c r="W815" s="102">
        <f>T815*(U815*(1+Q815)*1.18)+L815*N815*$W$1</f>
        <v>4235.4043199999996</v>
      </c>
      <c r="Y815" s="124">
        <f>L815*M815*O815*$V$1</f>
        <v>1185.6000000000001</v>
      </c>
      <c r="Z815" s="85">
        <f>V815-Y815</f>
        <v>3967.9081200000001</v>
      </c>
      <c r="AB815" s="85">
        <f>L815*N815*O815*$W$1</f>
        <v>803.7</v>
      </c>
      <c r="AC815" s="85">
        <f>W815-AB815</f>
        <v>3431.7043199999998</v>
      </c>
    </row>
    <row r="816" spans="1:29" s="119" customFormat="1">
      <c r="A816" s="139" t="s">
        <v>71</v>
      </c>
      <c r="B816" s="140" t="s">
        <v>3</v>
      </c>
      <c r="C816" s="140"/>
      <c r="D816" s="140" t="s">
        <v>55</v>
      </c>
      <c r="E816" s="140"/>
      <c r="F816" s="140" t="s">
        <v>36</v>
      </c>
      <c r="G816" s="140"/>
      <c r="H816" s="117" t="s">
        <v>13</v>
      </c>
      <c r="I816" s="213"/>
      <c r="J816" s="193" t="s">
        <v>99</v>
      </c>
      <c r="K816" s="3" t="s">
        <v>166</v>
      </c>
      <c r="L816" s="84"/>
      <c r="M816" s="84"/>
      <c r="N816" s="84"/>
      <c r="O816" s="84"/>
      <c r="P816" s="84">
        <v>0.85</v>
      </c>
      <c r="Q816" s="84">
        <v>0.6</v>
      </c>
      <c r="R816" s="82">
        <v>95146946</v>
      </c>
      <c r="S816" s="82">
        <v>19347942</v>
      </c>
      <c r="T816" s="82">
        <v>1</v>
      </c>
      <c r="U816" s="85">
        <v>1817.64</v>
      </c>
      <c r="V816" s="85"/>
      <c r="W816" s="86"/>
      <c r="Y816" s="85"/>
      <c r="Z816" s="85"/>
      <c r="AB816" s="85"/>
      <c r="AC816" s="85"/>
    </row>
    <row r="817" spans="1:29" s="119" customFormat="1">
      <c r="A817" s="139" t="s">
        <v>71</v>
      </c>
      <c r="B817" s="140" t="s">
        <v>3</v>
      </c>
      <c r="C817" s="140"/>
      <c r="D817" s="140" t="s">
        <v>55</v>
      </c>
      <c r="E817" s="140"/>
      <c r="F817" s="140" t="s">
        <v>36</v>
      </c>
      <c r="G817" s="140"/>
      <c r="H817" s="117" t="s">
        <v>14</v>
      </c>
      <c r="I817" s="213"/>
      <c r="J817" s="205" t="s">
        <v>99</v>
      </c>
      <c r="K817" s="3" t="s">
        <v>165</v>
      </c>
      <c r="L817" s="84"/>
      <c r="M817" s="84"/>
      <c r="N817" s="84"/>
      <c r="O817" s="84"/>
      <c r="P817" s="84">
        <v>0.85</v>
      </c>
      <c r="Q817" s="84">
        <v>0.6</v>
      </c>
      <c r="R817" s="82">
        <v>95367159</v>
      </c>
      <c r="S817" s="150" t="s">
        <v>180</v>
      </c>
      <c r="T817" s="82">
        <v>1</v>
      </c>
      <c r="U817" s="85">
        <v>4669.6926000000003</v>
      </c>
      <c r="V817" s="85"/>
      <c r="W817" s="86"/>
      <c r="Y817" s="85"/>
      <c r="Z817" s="85"/>
      <c r="AB817" s="85"/>
      <c r="AC817" s="85"/>
    </row>
    <row r="818" spans="1:29" s="119" customFormat="1" ht="12" thickBot="1">
      <c r="A818" s="139" t="s">
        <v>71</v>
      </c>
      <c r="B818" s="140" t="s">
        <v>3</v>
      </c>
      <c r="C818" s="140"/>
      <c r="D818" s="140" t="s">
        <v>55</v>
      </c>
      <c r="E818" s="140"/>
      <c r="F818" s="140" t="s">
        <v>36</v>
      </c>
      <c r="G818" s="140"/>
      <c r="H818" s="117" t="s">
        <v>14</v>
      </c>
      <c r="I818" s="213"/>
      <c r="J818" s="194" t="s">
        <v>99</v>
      </c>
      <c r="K818" s="88" t="s">
        <v>166</v>
      </c>
      <c r="L818" s="89"/>
      <c r="M818" s="89"/>
      <c r="N818" s="89"/>
      <c r="O818" s="89"/>
      <c r="P818" s="89">
        <v>0.85</v>
      </c>
      <c r="Q818" s="89">
        <v>0.6</v>
      </c>
      <c r="R818" s="90">
        <v>95367159</v>
      </c>
      <c r="S818" s="154" t="s">
        <v>180</v>
      </c>
      <c r="T818" s="90">
        <v>1</v>
      </c>
      <c r="U818" s="91">
        <v>4669.6926000000003</v>
      </c>
      <c r="V818" s="91"/>
      <c r="W818" s="92"/>
      <c r="Y818" s="85"/>
      <c r="Z818" s="85"/>
      <c r="AB818" s="85"/>
      <c r="AC818" s="85"/>
    </row>
    <row r="819" spans="1:29" s="119" customFormat="1" ht="12" thickBot="1">
      <c r="A819" s="139" t="s">
        <v>71</v>
      </c>
      <c r="B819" s="140" t="s">
        <v>3</v>
      </c>
      <c r="C819" s="140"/>
      <c r="D819" s="140" t="s">
        <v>55</v>
      </c>
      <c r="E819" s="140"/>
      <c r="F819" s="140" t="s">
        <v>36</v>
      </c>
      <c r="G819" s="140"/>
      <c r="H819" s="140" t="s">
        <v>12</v>
      </c>
      <c r="I819" s="145"/>
      <c r="J819" s="195" t="s">
        <v>92</v>
      </c>
      <c r="K819" s="94" t="s">
        <v>167</v>
      </c>
      <c r="L819" s="95">
        <v>2</v>
      </c>
      <c r="M819" s="95">
        <v>1.4249999999999998</v>
      </c>
      <c r="N819" s="95">
        <v>1.8049999999999999</v>
      </c>
      <c r="O819" s="95">
        <v>1</v>
      </c>
      <c r="P819" s="95">
        <v>0.85</v>
      </c>
      <c r="Q819" s="95">
        <v>0.6</v>
      </c>
      <c r="R819" s="100" t="s">
        <v>180</v>
      </c>
      <c r="S819" s="152" t="s">
        <v>180</v>
      </c>
      <c r="T819" s="100"/>
      <c r="U819" s="106"/>
      <c r="V819" s="106"/>
      <c r="W819" s="81"/>
      <c r="Y819" s="85"/>
      <c r="Z819" s="85"/>
      <c r="AB819" s="85"/>
      <c r="AC819" s="85"/>
    </row>
    <row r="820" spans="1:29" s="119" customFormat="1">
      <c r="A820" s="209" t="s">
        <v>88</v>
      </c>
      <c r="B820" s="181" t="s">
        <v>45</v>
      </c>
      <c r="C820" s="181" t="s">
        <v>47</v>
      </c>
      <c r="D820" s="181" t="s">
        <v>48</v>
      </c>
      <c r="E820" s="181"/>
      <c r="F820" s="181" t="s">
        <v>36</v>
      </c>
      <c r="G820" s="181"/>
      <c r="H820" s="181" t="s">
        <v>13</v>
      </c>
      <c r="I820" s="210"/>
      <c r="J820" s="196" t="s">
        <v>89</v>
      </c>
      <c r="K820" s="133" t="s">
        <v>20</v>
      </c>
      <c r="L820" s="134">
        <v>0.4</v>
      </c>
      <c r="M820" s="134">
        <v>0.95</v>
      </c>
      <c r="N820" s="134">
        <v>0.85499999999999998</v>
      </c>
      <c r="O820" s="134">
        <v>1</v>
      </c>
      <c r="P820" s="134">
        <v>0.88</v>
      </c>
      <c r="Q820" s="134">
        <f>P820</f>
        <v>0.88</v>
      </c>
      <c r="R820" s="135">
        <v>95599912</v>
      </c>
      <c r="S820" s="157" t="s">
        <v>19</v>
      </c>
      <c r="T820" s="135">
        <v>4.8</v>
      </c>
      <c r="U820" s="136">
        <v>275.43059999999997</v>
      </c>
      <c r="V820" s="136">
        <f>U820*(1+P820)*T820*1.18+((U821+U822)*(1+P821))*1.18+L820*M820*$V$1</f>
        <v>4357.6486005919987</v>
      </c>
      <c r="W820" s="137">
        <f>U820*(1+Q820)*T820*1.18+((U821+U822)*(1+Q821))*1.18+L820*N820*$W$1</f>
        <v>3963.7421905919991</v>
      </c>
      <c r="Y820" s="124">
        <f>L820*M820*O820*$V$1</f>
        <v>790.4</v>
      </c>
      <c r="Z820" s="85">
        <f>V820-Y820</f>
        <v>3567.2486005919986</v>
      </c>
      <c r="AB820" s="85">
        <f>L820*N820*O820*$W$1</f>
        <v>482.22</v>
      </c>
      <c r="AC820" s="85">
        <f>W820-AB820</f>
        <v>3481.5221905919989</v>
      </c>
    </row>
    <row r="821" spans="1:29" s="119" customFormat="1">
      <c r="A821" s="139" t="s">
        <v>88</v>
      </c>
      <c r="B821" s="140" t="s">
        <v>45</v>
      </c>
      <c r="C821" s="140" t="s">
        <v>47</v>
      </c>
      <c r="D821" s="140" t="s">
        <v>48</v>
      </c>
      <c r="E821" s="140"/>
      <c r="F821" s="140" t="s">
        <v>36</v>
      </c>
      <c r="G821" s="140"/>
      <c r="H821" s="140" t="s">
        <v>13</v>
      </c>
      <c r="I821" s="145"/>
      <c r="J821" s="197" t="s">
        <v>89</v>
      </c>
      <c r="K821" s="3" t="s">
        <v>21</v>
      </c>
      <c r="L821" s="84"/>
      <c r="M821" s="84"/>
      <c r="N821" s="84"/>
      <c r="O821" s="84"/>
      <c r="P821" s="84">
        <v>0.85</v>
      </c>
      <c r="Q821" s="84">
        <v>0.6</v>
      </c>
      <c r="R821" s="82">
        <v>12605566</v>
      </c>
      <c r="S821" s="82">
        <v>19347463</v>
      </c>
      <c r="T821" s="82">
        <v>1</v>
      </c>
      <c r="U821" s="85">
        <v>190.95420000000001</v>
      </c>
      <c r="V821" s="85"/>
      <c r="W821" s="86"/>
      <c r="Y821" s="85"/>
      <c r="Z821" s="85"/>
      <c r="AB821" s="85"/>
      <c r="AC821" s="85"/>
    </row>
    <row r="822" spans="1:29" s="119" customFormat="1" ht="12" thickBot="1">
      <c r="A822" s="139" t="s">
        <v>88</v>
      </c>
      <c r="B822" s="140" t="s">
        <v>45</v>
      </c>
      <c r="C822" s="140" t="s">
        <v>47</v>
      </c>
      <c r="D822" s="140" t="s">
        <v>48</v>
      </c>
      <c r="E822" s="140"/>
      <c r="F822" s="140" t="s">
        <v>36</v>
      </c>
      <c r="G822" s="140"/>
      <c r="H822" s="140" t="s">
        <v>13</v>
      </c>
      <c r="I822" s="145"/>
      <c r="J822" s="198" t="s">
        <v>89</v>
      </c>
      <c r="K822" s="88" t="s">
        <v>22</v>
      </c>
      <c r="L822" s="89"/>
      <c r="M822" s="89"/>
      <c r="N822" s="89"/>
      <c r="O822" s="89"/>
      <c r="P822" s="89">
        <v>0.85</v>
      </c>
      <c r="Q822" s="89">
        <v>0.6</v>
      </c>
      <c r="R822" s="90">
        <v>3536966</v>
      </c>
      <c r="S822" s="156" t="s">
        <v>19</v>
      </c>
      <c r="T822" s="90">
        <v>1</v>
      </c>
      <c r="U822" s="91">
        <v>99.643799999999999</v>
      </c>
      <c r="V822" s="91"/>
      <c r="W822" s="92"/>
      <c r="Y822" s="85"/>
      <c r="Z822" s="85"/>
      <c r="AB822" s="85"/>
      <c r="AC822" s="85"/>
    </row>
    <row r="823" spans="1:29" s="119" customFormat="1" ht="12" thickBot="1">
      <c r="A823" s="139" t="s">
        <v>88</v>
      </c>
      <c r="B823" s="140" t="s">
        <v>45</v>
      </c>
      <c r="C823" s="140" t="s">
        <v>47</v>
      </c>
      <c r="D823" s="140" t="s">
        <v>48</v>
      </c>
      <c r="E823" s="140"/>
      <c r="F823" s="140" t="s">
        <v>36</v>
      </c>
      <c r="G823" s="140"/>
      <c r="H823" s="140" t="s">
        <v>13</v>
      </c>
      <c r="I823" s="145"/>
      <c r="J823" s="195" t="s">
        <v>90</v>
      </c>
      <c r="K823" s="94" t="s">
        <v>23</v>
      </c>
      <c r="L823" s="95">
        <v>0.3</v>
      </c>
      <c r="M823" s="95">
        <v>0.85499999999999998</v>
      </c>
      <c r="N823" s="95">
        <v>0.66499999999999992</v>
      </c>
      <c r="O823" s="95">
        <v>1</v>
      </c>
      <c r="P823" s="95">
        <v>0.85</v>
      </c>
      <c r="Q823" s="95">
        <v>0.6</v>
      </c>
      <c r="R823" s="96">
        <v>55560894</v>
      </c>
      <c r="S823" s="100">
        <v>19347469</v>
      </c>
      <c r="T823" s="97">
        <v>1</v>
      </c>
      <c r="U823" s="98">
        <v>422.18820000000005</v>
      </c>
      <c r="V823" s="98">
        <f>T823*(U823*(1+P823)*1.18)+L823*M823*$V$1</f>
        <v>1455.1568406000001</v>
      </c>
      <c r="W823" s="81">
        <f>T823*(U823*(1+Q823)*1.18)+L823*N823*$W$1</f>
        <v>1078.3863216</v>
      </c>
      <c r="Y823" s="124">
        <f t="shared" ref="Y823:Y828" si="276">L823*M823*O823*$V$1</f>
        <v>533.52</v>
      </c>
      <c r="Z823" s="85">
        <f t="shared" ref="Z823:Z828" si="277">V823-Y823</f>
        <v>921.63684060000014</v>
      </c>
      <c r="AB823" s="85">
        <f t="shared" ref="AB823:AB828" si="278">L823*N823*O823*$W$1</f>
        <v>281.29499999999996</v>
      </c>
      <c r="AC823" s="85">
        <f t="shared" ref="AC823:AC828" si="279">W823-AB823</f>
        <v>797.09132160000001</v>
      </c>
    </row>
    <row r="824" spans="1:29" s="119" customFormat="1" ht="12" thickBot="1">
      <c r="A824" s="139" t="s">
        <v>88</v>
      </c>
      <c r="B824" s="140" t="s">
        <v>45</v>
      </c>
      <c r="C824" s="140" t="s">
        <v>47</v>
      </c>
      <c r="D824" s="140" t="s">
        <v>48</v>
      </c>
      <c r="E824" s="140"/>
      <c r="F824" s="140" t="s">
        <v>36</v>
      </c>
      <c r="G824" s="140"/>
      <c r="H824" s="140" t="s">
        <v>13</v>
      </c>
      <c r="I824" s="145"/>
      <c r="J824" s="199" t="s">
        <v>91</v>
      </c>
      <c r="K824" s="94" t="s">
        <v>157</v>
      </c>
      <c r="L824" s="95">
        <v>0.3</v>
      </c>
      <c r="M824" s="95">
        <v>0.95</v>
      </c>
      <c r="N824" s="95">
        <v>0.95</v>
      </c>
      <c r="O824" s="95">
        <v>1</v>
      </c>
      <c r="P824" s="95">
        <v>0.85</v>
      </c>
      <c r="Q824" s="95">
        <v>0.6</v>
      </c>
      <c r="R824" s="100">
        <v>13503677</v>
      </c>
      <c r="S824" s="100">
        <v>19347479</v>
      </c>
      <c r="T824" s="100">
        <v>1</v>
      </c>
      <c r="U824" s="98">
        <v>291.74039999999997</v>
      </c>
      <c r="V824" s="98">
        <f>T824*(U824*(1+P824)*1.18)+L824*M824*$V$1</f>
        <v>1229.6692932000001</v>
      </c>
      <c r="W824" s="81">
        <f>T824*(U824*(1+Q824)*1.18)+L824*N824*$W$1</f>
        <v>952.65587519999985</v>
      </c>
      <c r="Y824" s="124">
        <f t="shared" si="276"/>
        <v>592.79999999999995</v>
      </c>
      <c r="Z824" s="85">
        <f t="shared" si="277"/>
        <v>636.86929320000013</v>
      </c>
      <c r="AB824" s="85">
        <f t="shared" si="278"/>
        <v>401.84999999999997</v>
      </c>
      <c r="AC824" s="85">
        <f t="shared" si="279"/>
        <v>550.80587519999995</v>
      </c>
    </row>
    <row r="825" spans="1:29" s="119" customFormat="1" ht="12" thickBot="1">
      <c r="A825" s="139" t="s">
        <v>88</v>
      </c>
      <c r="B825" s="140" t="s">
        <v>45</v>
      </c>
      <c r="C825" s="140" t="s">
        <v>47</v>
      </c>
      <c r="D825" s="140" t="s">
        <v>48</v>
      </c>
      <c r="E825" s="140"/>
      <c r="F825" s="140" t="s">
        <v>36</v>
      </c>
      <c r="G825" s="140"/>
      <c r="H825" s="140" t="s">
        <v>13</v>
      </c>
      <c r="I825" s="145"/>
      <c r="J825" s="199" t="s">
        <v>158</v>
      </c>
      <c r="K825" s="94" t="s">
        <v>159</v>
      </c>
      <c r="L825" s="95">
        <v>0.4</v>
      </c>
      <c r="M825" s="95">
        <v>0.95</v>
      </c>
      <c r="N825" s="95">
        <v>0.95</v>
      </c>
      <c r="O825" s="95">
        <v>1</v>
      </c>
      <c r="P825" s="95">
        <v>0.85</v>
      </c>
      <c r="Q825" s="95">
        <v>0.6</v>
      </c>
      <c r="R825" s="100">
        <v>12625058</v>
      </c>
      <c r="S825" s="100">
        <v>19351279</v>
      </c>
      <c r="T825" s="100">
        <v>4</v>
      </c>
      <c r="U825" s="98">
        <v>275.99160000000001</v>
      </c>
      <c r="V825" s="98">
        <f>T825*(U825*(1+P825)*1.18)+L825*M825*$V$1</f>
        <v>3200.3586512000002</v>
      </c>
      <c r="W825" s="81">
        <f>T825*(U825*(1+Q825)*1.18)+L825*N825*$W$1</f>
        <v>2620.0885632</v>
      </c>
      <c r="Y825" s="124">
        <f t="shared" si="276"/>
        <v>790.4</v>
      </c>
      <c r="Z825" s="85">
        <f t="shared" si="277"/>
        <v>2409.9586512000001</v>
      </c>
      <c r="AB825" s="85">
        <f t="shared" si="278"/>
        <v>535.79999999999995</v>
      </c>
      <c r="AC825" s="85">
        <f t="shared" si="279"/>
        <v>2084.2885631999998</v>
      </c>
    </row>
    <row r="826" spans="1:29" s="119" customFormat="1" ht="12" thickBot="1">
      <c r="A826" s="139" t="s">
        <v>88</v>
      </c>
      <c r="B826" s="140" t="s">
        <v>45</v>
      </c>
      <c r="C826" s="140" t="s">
        <v>47</v>
      </c>
      <c r="D826" s="140" t="s">
        <v>48</v>
      </c>
      <c r="E826" s="140"/>
      <c r="F826" s="140" t="s">
        <v>36</v>
      </c>
      <c r="G826" s="140"/>
      <c r="H826" s="140" t="s">
        <v>13</v>
      </c>
      <c r="I826" s="145"/>
      <c r="J826" s="195" t="s">
        <v>93</v>
      </c>
      <c r="K826" s="94" t="s">
        <v>24</v>
      </c>
      <c r="L826" s="95">
        <v>0.3</v>
      </c>
      <c r="M826" s="95">
        <v>0.95</v>
      </c>
      <c r="N826" s="95">
        <v>0.95</v>
      </c>
      <c r="O826" s="95">
        <v>1</v>
      </c>
      <c r="P826" s="95">
        <v>0.85</v>
      </c>
      <c r="Q826" s="95">
        <v>0.6</v>
      </c>
      <c r="R826" s="100">
        <v>12638824</v>
      </c>
      <c r="S826" s="100">
        <v>19350892</v>
      </c>
      <c r="T826" s="100">
        <v>4</v>
      </c>
      <c r="U826" s="98">
        <v>1280.559</v>
      </c>
      <c r="V826" s="98">
        <f>T826*(U826*(1+P826)*1.18)+L826*M826*$V$1</f>
        <v>11774.641187999998</v>
      </c>
      <c r="W826" s="81">
        <f>T826*(U826*(1+Q826)*1.18)+L826*N826*$W$1</f>
        <v>10072.631568000001</v>
      </c>
      <c r="Y826" s="124">
        <f t="shared" si="276"/>
        <v>592.79999999999995</v>
      </c>
      <c r="Z826" s="85">
        <f t="shared" si="277"/>
        <v>11181.841187999999</v>
      </c>
      <c r="AB826" s="85">
        <f t="shared" si="278"/>
        <v>401.84999999999997</v>
      </c>
      <c r="AC826" s="85">
        <f t="shared" si="279"/>
        <v>9670.7815680000003</v>
      </c>
    </row>
    <row r="827" spans="1:29" s="119" customFormat="1" ht="12" thickBot="1">
      <c r="A827" s="139" t="s">
        <v>88</v>
      </c>
      <c r="B827" s="140" t="s">
        <v>45</v>
      </c>
      <c r="C827" s="140" t="s">
        <v>47</v>
      </c>
      <c r="D827" s="140" t="s">
        <v>48</v>
      </c>
      <c r="E827" s="140"/>
      <c r="F827" s="140" t="s">
        <v>36</v>
      </c>
      <c r="G827" s="140"/>
      <c r="H827" s="140" t="s">
        <v>13</v>
      </c>
      <c r="I827" s="145"/>
      <c r="J827" s="195" t="s">
        <v>94</v>
      </c>
      <c r="K827" s="94" t="s">
        <v>25</v>
      </c>
      <c r="L827" s="95">
        <v>1</v>
      </c>
      <c r="M827" s="95">
        <v>0.47499999999999998</v>
      </c>
      <c r="N827" s="95">
        <v>0.52249999999999996</v>
      </c>
      <c r="O827" s="95">
        <v>1</v>
      </c>
      <c r="P827" s="95">
        <v>0.85</v>
      </c>
      <c r="Q827" s="95">
        <v>0.6</v>
      </c>
      <c r="R827" s="100">
        <v>22959105</v>
      </c>
      <c r="S827" s="100">
        <v>19347585</v>
      </c>
      <c r="T827" s="100">
        <v>1</v>
      </c>
      <c r="U827" s="98">
        <v>1371.2472</v>
      </c>
      <c r="V827" s="98">
        <f>T827*(U827*(1+P827)*1.18)+L827*M827*$V$1</f>
        <v>3981.4326376000004</v>
      </c>
      <c r="W827" s="81">
        <f>T827*(U827*(1+Q827)*1.18)+L827*N827*$W$1</f>
        <v>3325.6397135999996</v>
      </c>
      <c r="Y827" s="124">
        <f t="shared" si="276"/>
        <v>988</v>
      </c>
      <c r="Z827" s="85">
        <f t="shared" si="277"/>
        <v>2993.4326376000004</v>
      </c>
      <c r="AB827" s="85">
        <f t="shared" si="278"/>
        <v>736.72499999999991</v>
      </c>
      <c r="AC827" s="85">
        <f t="shared" si="279"/>
        <v>2588.9147135999997</v>
      </c>
    </row>
    <row r="828" spans="1:29" s="119" customFormat="1">
      <c r="A828" s="139" t="s">
        <v>88</v>
      </c>
      <c r="B828" s="140" t="s">
        <v>45</v>
      </c>
      <c r="C828" s="140" t="s">
        <v>47</v>
      </c>
      <c r="D828" s="140" t="s">
        <v>48</v>
      </c>
      <c r="E828" s="140"/>
      <c r="F828" s="140" t="s">
        <v>36</v>
      </c>
      <c r="G828" s="140"/>
      <c r="H828" s="140" t="s">
        <v>13</v>
      </c>
      <c r="I828" s="145"/>
      <c r="J828" s="192" t="s">
        <v>95</v>
      </c>
      <c r="K828" s="77" t="s">
        <v>25</v>
      </c>
      <c r="L828" s="78">
        <v>1.3</v>
      </c>
      <c r="M828" s="78">
        <v>0.85499999999999998</v>
      </c>
      <c r="N828" s="78">
        <v>0.71249999999999991</v>
      </c>
      <c r="O828" s="78">
        <v>1</v>
      </c>
      <c r="P828" s="78">
        <v>0.85</v>
      </c>
      <c r="Q828" s="78">
        <v>0.6</v>
      </c>
      <c r="R828" s="79">
        <v>22959105</v>
      </c>
      <c r="S828" s="79">
        <v>19347585</v>
      </c>
      <c r="T828" s="79">
        <v>1</v>
      </c>
      <c r="U828" s="80">
        <v>1371.2472</v>
      </c>
      <c r="V828" s="80">
        <f>T828*(U828*(1+P828)*1.18)+T829*(U829*(1+P829)*1.18)+L828*M828*$V$1</f>
        <v>37833.782446799996</v>
      </c>
      <c r="W828" s="102">
        <f>T828*(U828*(1+Q828)*1.18)+T829*(U829*(1+Q829)*1.18)+L828*N828*$W$1</f>
        <v>32027.6232648</v>
      </c>
      <c r="Y828" s="124">
        <f t="shared" si="276"/>
        <v>2311.92</v>
      </c>
      <c r="Z828" s="85">
        <f t="shared" si="277"/>
        <v>35521.862446799998</v>
      </c>
      <c r="AB828" s="85">
        <f t="shared" si="278"/>
        <v>1306.0124999999998</v>
      </c>
      <c r="AC828" s="85">
        <f t="shared" si="279"/>
        <v>30721.6107648</v>
      </c>
    </row>
    <row r="829" spans="1:29" s="119" customFormat="1">
      <c r="A829" s="139" t="s">
        <v>88</v>
      </c>
      <c r="B829" s="140" t="s">
        <v>45</v>
      </c>
      <c r="C829" s="140" t="s">
        <v>47</v>
      </c>
      <c r="D829" s="140" t="s">
        <v>48</v>
      </c>
      <c r="E829" s="140"/>
      <c r="F829" s="140" t="s">
        <v>36</v>
      </c>
      <c r="G829" s="140"/>
      <c r="H829" s="140" t="s">
        <v>13</v>
      </c>
      <c r="I829" s="145"/>
      <c r="J829" s="193" t="s">
        <v>95</v>
      </c>
      <c r="K829" s="3" t="s">
        <v>26</v>
      </c>
      <c r="L829" s="84"/>
      <c r="M829" s="84"/>
      <c r="N829" s="84"/>
      <c r="O829" s="84"/>
      <c r="P829" s="84">
        <v>0.85</v>
      </c>
      <c r="Q829" s="84">
        <v>0.6</v>
      </c>
      <c r="R829" s="82">
        <v>13501319</v>
      </c>
      <c r="S829" s="150" t="s">
        <v>180</v>
      </c>
      <c r="T829" s="82">
        <v>2</v>
      </c>
      <c r="U829" s="85">
        <v>7450.3962000000001</v>
      </c>
      <c r="V829" s="85"/>
      <c r="W829" s="86"/>
      <c r="Y829" s="85"/>
      <c r="Z829" s="85"/>
      <c r="AB829" s="85"/>
      <c r="AC829" s="85"/>
    </row>
    <row r="830" spans="1:29" s="119" customFormat="1" ht="12" thickBot="1">
      <c r="A830" s="139" t="s">
        <v>88</v>
      </c>
      <c r="B830" s="140" t="s">
        <v>45</v>
      </c>
      <c r="C830" s="140" t="s">
        <v>47</v>
      </c>
      <c r="D830" s="140" t="s">
        <v>48</v>
      </c>
      <c r="E830" s="140"/>
      <c r="F830" s="140" t="s">
        <v>36</v>
      </c>
      <c r="G830" s="140"/>
      <c r="H830" s="140" t="s">
        <v>13</v>
      </c>
      <c r="I830" s="145"/>
      <c r="J830" s="194" t="s">
        <v>95</v>
      </c>
      <c r="K830" s="88" t="s">
        <v>27</v>
      </c>
      <c r="L830" s="89"/>
      <c r="M830" s="89"/>
      <c r="N830" s="89"/>
      <c r="O830" s="89"/>
      <c r="P830" s="89">
        <v>0.85</v>
      </c>
      <c r="Q830" s="89">
        <v>0.6</v>
      </c>
      <c r="R830" s="90"/>
      <c r="S830" s="90"/>
      <c r="T830" s="90"/>
      <c r="U830" s="91"/>
      <c r="V830" s="91"/>
      <c r="W830" s="92"/>
      <c r="Y830" s="85"/>
      <c r="Z830" s="85"/>
      <c r="AB830" s="85"/>
      <c r="AC830" s="85"/>
    </row>
    <row r="831" spans="1:29" s="119" customFormat="1" ht="12" thickBot="1">
      <c r="A831" s="139" t="s">
        <v>88</v>
      </c>
      <c r="B831" s="140" t="s">
        <v>45</v>
      </c>
      <c r="C831" s="140" t="s">
        <v>47</v>
      </c>
      <c r="D831" s="140" t="s">
        <v>48</v>
      </c>
      <c r="E831" s="140"/>
      <c r="F831" s="140" t="s">
        <v>36</v>
      </c>
      <c r="G831" s="140"/>
      <c r="H831" s="140" t="s">
        <v>13</v>
      </c>
      <c r="I831" s="145"/>
      <c r="J831" s="195" t="s">
        <v>96</v>
      </c>
      <c r="K831" s="94" t="s">
        <v>28</v>
      </c>
      <c r="L831" s="95">
        <v>0.89999999999999991</v>
      </c>
      <c r="M831" s="95">
        <v>0.57950000000000002</v>
      </c>
      <c r="N831" s="95">
        <v>0.61749999999999994</v>
      </c>
      <c r="O831" s="95">
        <v>1</v>
      </c>
      <c r="P831" s="95">
        <v>0.85</v>
      </c>
      <c r="Q831" s="95">
        <v>0.6</v>
      </c>
      <c r="R831" s="100">
        <v>22846363</v>
      </c>
      <c r="S831" s="152" t="s">
        <v>180</v>
      </c>
      <c r="T831" s="100">
        <v>1</v>
      </c>
      <c r="U831" s="98">
        <v>5619.0371999999998</v>
      </c>
      <c r="V831" s="98">
        <f>T831*(U831*(1+P831)*1.18)+L831*M831*$V$1</f>
        <v>13351.182207600001</v>
      </c>
      <c r="W831" s="81">
        <f>T831*(U831*(1+Q831)*1.18)+L831*N831*$W$1</f>
        <v>11392.3497336</v>
      </c>
      <c r="Y831" s="124">
        <f t="shared" ref="Y831:Y832" si="280">L831*M831*O831*$V$1</f>
        <v>1084.8239999999998</v>
      </c>
      <c r="Z831" s="85">
        <f t="shared" ref="Z831:Z832" si="281">V831-Y831</f>
        <v>12266.3582076</v>
      </c>
      <c r="AB831" s="85">
        <f t="shared" ref="AB831:AB832" si="282">L831*N831*O831*$W$1</f>
        <v>783.60749999999985</v>
      </c>
      <c r="AC831" s="85">
        <f t="shared" ref="AC831:AC832" si="283">W831-AB831</f>
        <v>10608.7422336</v>
      </c>
    </row>
    <row r="832" spans="1:29" s="119" customFormat="1">
      <c r="A832" s="139" t="s">
        <v>88</v>
      </c>
      <c r="B832" s="140" t="s">
        <v>45</v>
      </c>
      <c r="C832" s="140" t="s">
        <v>47</v>
      </c>
      <c r="D832" s="140" t="s">
        <v>48</v>
      </c>
      <c r="E832" s="140"/>
      <c r="F832" s="140" t="s">
        <v>36</v>
      </c>
      <c r="G832" s="140"/>
      <c r="H832" s="140" t="s">
        <v>13</v>
      </c>
      <c r="I832" s="145"/>
      <c r="J832" s="192" t="s">
        <v>97</v>
      </c>
      <c r="K832" s="77" t="s">
        <v>28</v>
      </c>
      <c r="L832" s="78">
        <v>1.2</v>
      </c>
      <c r="M832" s="78">
        <v>0.8929999999999999</v>
      </c>
      <c r="N832" s="78">
        <v>0.76</v>
      </c>
      <c r="O832" s="78">
        <v>1</v>
      </c>
      <c r="P832" s="78">
        <v>0.85</v>
      </c>
      <c r="Q832" s="78">
        <v>0.6</v>
      </c>
      <c r="R832" s="79">
        <v>22846363</v>
      </c>
      <c r="S832" s="153" t="s">
        <v>180</v>
      </c>
      <c r="T832" s="79">
        <v>1</v>
      </c>
      <c r="U832" s="80">
        <v>5619.0371999999998</v>
      </c>
      <c r="V832" s="80">
        <f>T832*(U832*(1+P832)*1.18)+T833*(U833*(1+P833)*1.18)+L832*M832*$V$1</f>
        <v>42952.090074</v>
      </c>
      <c r="W832" s="102">
        <f>T832*(U832*(1+Q832)*1.18)+T833*(U833*(1+Q833)*1.18)+L832*N832*$W$1</f>
        <v>36505.952063999997</v>
      </c>
      <c r="Y832" s="124">
        <f t="shared" si="280"/>
        <v>2228.9279999999999</v>
      </c>
      <c r="Z832" s="85">
        <f t="shared" si="281"/>
        <v>40723.162074</v>
      </c>
      <c r="AB832" s="85">
        <f t="shared" si="282"/>
        <v>1285.9199999999998</v>
      </c>
      <c r="AC832" s="85">
        <f t="shared" si="283"/>
        <v>35220.032063999999</v>
      </c>
    </row>
    <row r="833" spans="1:29" s="119" customFormat="1">
      <c r="A833" s="139" t="s">
        <v>88</v>
      </c>
      <c r="B833" s="140" t="s">
        <v>45</v>
      </c>
      <c r="C833" s="140" t="s">
        <v>47</v>
      </c>
      <c r="D833" s="140" t="s">
        <v>48</v>
      </c>
      <c r="E833" s="140"/>
      <c r="F833" s="140" t="s">
        <v>36</v>
      </c>
      <c r="G833" s="140"/>
      <c r="H833" s="140" t="s">
        <v>13</v>
      </c>
      <c r="I833" s="145"/>
      <c r="J833" s="193" t="s">
        <v>97</v>
      </c>
      <c r="K833" s="3" t="s">
        <v>29</v>
      </c>
      <c r="L833" s="84"/>
      <c r="M833" s="84"/>
      <c r="N833" s="84"/>
      <c r="O833" s="84"/>
      <c r="P833" s="84">
        <v>0.85</v>
      </c>
      <c r="Q833" s="84">
        <v>0.6</v>
      </c>
      <c r="R833" s="82">
        <v>13501313</v>
      </c>
      <c r="S833" s="150" t="s">
        <v>180</v>
      </c>
      <c r="T833" s="82">
        <v>2</v>
      </c>
      <c r="U833" s="85">
        <v>6517.8204000000005</v>
      </c>
      <c r="V833" s="85"/>
      <c r="W833" s="86"/>
      <c r="Y833" s="85"/>
      <c r="Z833" s="85"/>
      <c r="AB833" s="85"/>
      <c r="AC833" s="85"/>
    </row>
    <row r="834" spans="1:29" s="119" customFormat="1" ht="12" thickBot="1">
      <c r="A834" s="139" t="s">
        <v>88</v>
      </c>
      <c r="B834" s="140" t="s">
        <v>45</v>
      </c>
      <c r="C834" s="140" t="s">
        <v>47</v>
      </c>
      <c r="D834" s="140" t="s">
        <v>48</v>
      </c>
      <c r="E834" s="140"/>
      <c r="F834" s="140" t="s">
        <v>36</v>
      </c>
      <c r="G834" s="140"/>
      <c r="H834" s="140" t="s">
        <v>13</v>
      </c>
      <c r="I834" s="145"/>
      <c r="J834" s="194" t="s">
        <v>97</v>
      </c>
      <c r="K834" s="88" t="s">
        <v>31</v>
      </c>
      <c r="L834" s="89"/>
      <c r="M834" s="89"/>
      <c r="N834" s="89"/>
      <c r="O834" s="89"/>
      <c r="P834" s="89">
        <v>0.85</v>
      </c>
      <c r="Q834" s="89">
        <v>0.6</v>
      </c>
      <c r="R834" s="90"/>
      <c r="S834" s="90"/>
      <c r="T834" s="90"/>
      <c r="U834" s="91"/>
      <c r="V834" s="91"/>
      <c r="W834" s="92"/>
      <c r="Y834" s="85"/>
      <c r="Z834" s="85"/>
      <c r="AB834" s="85"/>
      <c r="AC834" s="85"/>
    </row>
    <row r="835" spans="1:29" s="119" customFormat="1">
      <c r="A835" s="139" t="s">
        <v>88</v>
      </c>
      <c r="B835" s="140" t="s">
        <v>45</v>
      </c>
      <c r="C835" s="140" t="s">
        <v>47</v>
      </c>
      <c r="D835" s="140" t="s">
        <v>48</v>
      </c>
      <c r="E835" s="140"/>
      <c r="F835" s="140" t="s">
        <v>36</v>
      </c>
      <c r="G835" s="140"/>
      <c r="H835" s="140" t="s">
        <v>13</v>
      </c>
      <c r="I835" s="145"/>
      <c r="J835" s="192" t="s">
        <v>98</v>
      </c>
      <c r="K835" s="77" t="s">
        <v>160</v>
      </c>
      <c r="L835" s="78">
        <v>1</v>
      </c>
      <c r="M835" s="78">
        <v>1.2825</v>
      </c>
      <c r="N835" s="78">
        <v>1.0449999999999999</v>
      </c>
      <c r="O835" s="78">
        <v>1</v>
      </c>
      <c r="P835" s="78">
        <v>0.85</v>
      </c>
      <c r="Q835" s="78">
        <v>0.6</v>
      </c>
      <c r="R835" s="79">
        <v>22862230</v>
      </c>
      <c r="S835" s="153" t="s">
        <v>180</v>
      </c>
      <c r="T835" s="79">
        <v>1</v>
      </c>
      <c r="U835" s="80">
        <v>6756.7044000000005</v>
      </c>
      <c r="V835" s="80">
        <f>T835*(U835*(1+P835)*1.18)+L835*M835*$V$1</f>
        <v>17417.485705200001</v>
      </c>
      <c r="W835" s="102">
        <f>T835*(U835*(1+Q835)*1.18)+L835*N835*$W$1</f>
        <v>14230.107907199999</v>
      </c>
      <c r="Y835" s="124">
        <f>L835*M835*O835*$V$1</f>
        <v>2667.6</v>
      </c>
      <c r="Z835" s="85">
        <f>V835-Y835</f>
        <v>14749.8857052</v>
      </c>
      <c r="AB835" s="85">
        <f>L835*N835*O835*$W$1</f>
        <v>1473.4499999999998</v>
      </c>
      <c r="AC835" s="85">
        <f>W835-AB835</f>
        <v>12756.657907199999</v>
      </c>
    </row>
    <row r="836" spans="1:29" s="119" customFormat="1" ht="12" thickBot="1">
      <c r="A836" s="139" t="s">
        <v>88</v>
      </c>
      <c r="B836" s="140" t="s">
        <v>45</v>
      </c>
      <c r="C836" s="140" t="s">
        <v>47</v>
      </c>
      <c r="D836" s="140" t="s">
        <v>48</v>
      </c>
      <c r="E836" s="140"/>
      <c r="F836" s="140" t="s">
        <v>36</v>
      </c>
      <c r="G836" s="140"/>
      <c r="H836" s="140" t="s">
        <v>13</v>
      </c>
      <c r="I836" s="145"/>
      <c r="J836" s="194" t="s">
        <v>98</v>
      </c>
      <c r="K836" s="88" t="s">
        <v>161</v>
      </c>
      <c r="L836" s="89"/>
      <c r="M836" s="89"/>
      <c r="N836" s="89"/>
      <c r="O836" s="89"/>
      <c r="P836" s="89">
        <v>0.85</v>
      </c>
      <c r="Q836" s="89">
        <v>0.6</v>
      </c>
      <c r="R836" s="90">
        <v>22862229</v>
      </c>
      <c r="S836" s="154" t="s">
        <v>180</v>
      </c>
      <c r="T836" s="90">
        <v>1</v>
      </c>
      <c r="U836" s="91">
        <v>7769.7174000000005</v>
      </c>
      <c r="V836" s="91"/>
      <c r="W836" s="92"/>
      <c r="Y836" s="85"/>
      <c r="Z836" s="85"/>
      <c r="AB836" s="85"/>
      <c r="AC836" s="85"/>
    </row>
    <row r="837" spans="1:29" s="119" customFormat="1">
      <c r="A837" s="139" t="s">
        <v>88</v>
      </c>
      <c r="B837" s="140" t="s">
        <v>45</v>
      </c>
      <c r="C837" s="140" t="s">
        <v>47</v>
      </c>
      <c r="D837" s="140" t="s">
        <v>48</v>
      </c>
      <c r="E837" s="140"/>
      <c r="F837" s="140" t="s">
        <v>36</v>
      </c>
      <c r="G837" s="140"/>
      <c r="H837" s="140" t="s">
        <v>13</v>
      </c>
      <c r="I837" s="145"/>
      <c r="J837" s="192" t="s">
        <v>32</v>
      </c>
      <c r="K837" s="77" t="s">
        <v>162</v>
      </c>
      <c r="L837" s="78">
        <v>1</v>
      </c>
      <c r="M837" s="78">
        <v>1.2825</v>
      </c>
      <c r="N837" s="78">
        <v>1.0449999999999999</v>
      </c>
      <c r="O837" s="78">
        <v>1</v>
      </c>
      <c r="P837" s="78">
        <v>0.85</v>
      </c>
      <c r="Q837" s="78">
        <v>0.6</v>
      </c>
      <c r="R837" s="79" t="s">
        <v>224</v>
      </c>
      <c r="S837" s="153" t="s">
        <v>180</v>
      </c>
      <c r="T837" s="79">
        <v>1</v>
      </c>
      <c r="U837" s="105">
        <v>6756.7044000000005</v>
      </c>
      <c r="V837" s="80">
        <f>T837*(U837*(1+P837)*1.18)+L837*M837*$V$1+T838*(U838*(1+P838)*1.18)</f>
        <v>22967.858820599999</v>
      </c>
      <c r="W837" s="102">
        <f>T837*(U837*(1+Q837)*1.18)+L837*N837*$V$1+T838*(U838*(1+Q838)*1.18)</f>
        <v>19730.580601599999</v>
      </c>
      <c r="Y837" s="124">
        <f>L837*M837*O837*$V$1</f>
        <v>2667.6</v>
      </c>
      <c r="Z837" s="85">
        <f>V837-Y837</f>
        <v>20300.2588206</v>
      </c>
      <c r="AB837" s="85">
        <f>L837*N837*O837*$W$1</f>
        <v>1473.4499999999998</v>
      </c>
      <c r="AC837" s="85">
        <f>W837-AB837</f>
        <v>18257.130601599998</v>
      </c>
    </row>
    <row r="838" spans="1:29" s="119" customFormat="1">
      <c r="A838" s="139" t="s">
        <v>88</v>
      </c>
      <c r="B838" s="140" t="s">
        <v>45</v>
      </c>
      <c r="C838" s="140" t="s">
        <v>47</v>
      </c>
      <c r="D838" s="140" t="s">
        <v>48</v>
      </c>
      <c r="E838" s="140"/>
      <c r="F838" s="140" t="s">
        <v>36</v>
      </c>
      <c r="G838" s="140"/>
      <c r="H838" s="140" t="s">
        <v>13</v>
      </c>
      <c r="I838" s="145"/>
      <c r="J838" s="193" t="s">
        <v>32</v>
      </c>
      <c r="K838" s="3" t="s">
        <v>163</v>
      </c>
      <c r="L838" s="84"/>
      <c r="M838" s="84"/>
      <c r="N838" s="84"/>
      <c r="O838" s="84"/>
      <c r="P838" s="84">
        <v>0.85</v>
      </c>
      <c r="Q838" s="84">
        <v>0.6</v>
      </c>
      <c r="R838" s="82">
        <v>23109098</v>
      </c>
      <c r="S838" s="150" t="s">
        <v>180</v>
      </c>
      <c r="T838" s="82">
        <v>1</v>
      </c>
      <c r="U838" s="85">
        <v>2542.5437999999999</v>
      </c>
      <c r="V838" s="85"/>
      <c r="W838" s="86"/>
      <c r="Y838" s="85"/>
      <c r="Z838" s="85"/>
      <c r="AB838" s="85"/>
      <c r="AC838" s="85"/>
    </row>
    <row r="839" spans="1:29" s="119" customFormat="1" ht="12" thickBot="1">
      <c r="A839" s="139" t="s">
        <v>88</v>
      </c>
      <c r="B839" s="140" t="s">
        <v>45</v>
      </c>
      <c r="C839" s="140" t="s">
        <v>47</v>
      </c>
      <c r="D839" s="140" t="s">
        <v>48</v>
      </c>
      <c r="E839" s="140"/>
      <c r="F839" s="140" t="s">
        <v>36</v>
      </c>
      <c r="G839" s="140"/>
      <c r="H839" s="140" t="s">
        <v>13</v>
      </c>
      <c r="I839" s="145"/>
      <c r="J839" s="194" t="s">
        <v>32</v>
      </c>
      <c r="K839" s="88" t="s">
        <v>164</v>
      </c>
      <c r="L839" s="89"/>
      <c r="M839" s="89"/>
      <c r="N839" s="89"/>
      <c r="O839" s="89"/>
      <c r="P839" s="89">
        <v>0.85</v>
      </c>
      <c r="Q839" s="89">
        <v>0.6</v>
      </c>
      <c r="R839" s="90">
        <v>23109098</v>
      </c>
      <c r="S839" s="154" t="s">
        <v>180</v>
      </c>
      <c r="T839" s="90">
        <v>1</v>
      </c>
      <c r="U839" s="91">
        <v>2542.5437999999999</v>
      </c>
      <c r="V839" s="91"/>
      <c r="W839" s="92"/>
      <c r="Y839" s="85"/>
      <c r="Z839" s="85"/>
      <c r="AB839" s="85"/>
      <c r="AC839" s="85"/>
    </row>
    <row r="840" spans="1:29" s="119" customFormat="1">
      <c r="A840" s="139" t="s">
        <v>88</v>
      </c>
      <c r="B840" s="140" t="s">
        <v>45</v>
      </c>
      <c r="C840" s="140" t="s">
        <v>47</v>
      </c>
      <c r="D840" s="140" t="s">
        <v>48</v>
      </c>
      <c r="E840" s="140"/>
      <c r="F840" s="140" t="s">
        <v>36</v>
      </c>
      <c r="G840" s="140"/>
      <c r="H840" s="140" t="s">
        <v>13</v>
      </c>
      <c r="I840" s="145"/>
      <c r="J840" s="192" t="s">
        <v>99</v>
      </c>
      <c r="K840" s="77" t="s">
        <v>165</v>
      </c>
      <c r="L840" s="78">
        <v>0.60000000000000009</v>
      </c>
      <c r="M840" s="78">
        <v>0.95</v>
      </c>
      <c r="N840" s="78">
        <v>0.95</v>
      </c>
      <c r="O840" s="78">
        <v>1</v>
      </c>
      <c r="P840" s="78">
        <v>0.85</v>
      </c>
      <c r="Q840" s="78">
        <v>0.6</v>
      </c>
      <c r="R840" s="79">
        <v>22862246</v>
      </c>
      <c r="S840" s="153" t="s">
        <v>180</v>
      </c>
      <c r="T840" s="79">
        <v>1</v>
      </c>
      <c r="U840" s="80">
        <v>3364.4495999999999</v>
      </c>
      <c r="V840" s="80">
        <f>T840*(U840*(1+P840)*1.18)+L840*M840*$V$1</f>
        <v>8530.193476800001</v>
      </c>
      <c r="W840" s="102">
        <f>T840*(U840*(1+Q840)*1.18)+L840*N840*$W$1</f>
        <v>7155.7808448000005</v>
      </c>
      <c r="Y840" s="124">
        <f>L840*M840*O840*$V$1</f>
        <v>1185.6000000000001</v>
      </c>
      <c r="Z840" s="85">
        <f>V840-Y840</f>
        <v>7344.5934768000006</v>
      </c>
      <c r="AB840" s="85">
        <f>L840*N840*O840*$W$1</f>
        <v>803.7</v>
      </c>
      <c r="AC840" s="85">
        <f>W840-AB840</f>
        <v>6352.0808448000007</v>
      </c>
    </row>
    <row r="841" spans="1:29" s="119" customFormat="1" ht="12" thickBot="1">
      <c r="A841" s="139" t="s">
        <v>88</v>
      </c>
      <c r="B841" s="140" t="s">
        <v>45</v>
      </c>
      <c r="C841" s="140" t="s">
        <v>47</v>
      </c>
      <c r="D841" s="140" t="s">
        <v>48</v>
      </c>
      <c r="E841" s="140"/>
      <c r="F841" s="140" t="s">
        <v>36</v>
      </c>
      <c r="G841" s="140"/>
      <c r="H841" s="140" t="s">
        <v>13</v>
      </c>
      <c r="I841" s="145"/>
      <c r="J841" s="194" t="s">
        <v>99</v>
      </c>
      <c r="K841" s="88" t="s">
        <v>166</v>
      </c>
      <c r="L841" s="89"/>
      <c r="M841" s="89"/>
      <c r="N841" s="89"/>
      <c r="O841" s="89"/>
      <c r="P841" s="89">
        <v>0.85</v>
      </c>
      <c r="Q841" s="89">
        <v>0.6</v>
      </c>
      <c r="R841" s="90">
        <v>22862246</v>
      </c>
      <c r="S841" s="154" t="s">
        <v>180</v>
      </c>
      <c r="T841" s="90">
        <v>1</v>
      </c>
      <c r="U841" s="91">
        <v>3364.4495999999999</v>
      </c>
      <c r="V841" s="91"/>
      <c r="W841" s="92"/>
      <c r="Y841" s="85"/>
      <c r="Z841" s="85"/>
      <c r="AB841" s="85"/>
      <c r="AC841" s="85"/>
    </row>
    <row r="842" spans="1:29" s="119" customFormat="1" ht="12" thickBot="1">
      <c r="A842" s="139" t="s">
        <v>88</v>
      </c>
      <c r="B842" s="140" t="s">
        <v>45</v>
      </c>
      <c r="C842" s="140" t="s">
        <v>47</v>
      </c>
      <c r="D842" s="140" t="s">
        <v>48</v>
      </c>
      <c r="E842" s="140"/>
      <c r="F842" s="140" t="s">
        <v>36</v>
      </c>
      <c r="G842" s="140"/>
      <c r="H842" s="140" t="s">
        <v>13</v>
      </c>
      <c r="I842" s="145"/>
      <c r="J842" s="195" t="s">
        <v>92</v>
      </c>
      <c r="K842" s="94" t="s">
        <v>167</v>
      </c>
      <c r="L842" s="95">
        <v>2</v>
      </c>
      <c r="M842" s="95">
        <v>1.4249999999999998</v>
      </c>
      <c r="N842" s="95">
        <v>1.8049999999999999</v>
      </c>
      <c r="O842" s="95">
        <v>1</v>
      </c>
      <c r="P842" s="95">
        <v>0.85</v>
      </c>
      <c r="Q842" s="95">
        <v>0.6</v>
      </c>
      <c r="R842" s="100" t="s">
        <v>180</v>
      </c>
      <c r="S842" s="152" t="s">
        <v>180</v>
      </c>
      <c r="T842" s="100"/>
      <c r="U842" s="106"/>
      <c r="V842" s="106"/>
      <c r="W842" s="81"/>
      <c r="Y842" s="85"/>
      <c r="Z842" s="85"/>
      <c r="AB842" s="85"/>
      <c r="AC842" s="85"/>
    </row>
    <row r="843" spans="1:29" s="119" customFormat="1">
      <c r="A843" s="209" t="s">
        <v>225</v>
      </c>
      <c r="B843" s="181" t="s">
        <v>70</v>
      </c>
      <c r="C843" s="181" t="s">
        <v>77</v>
      </c>
      <c r="D843" s="181" t="s">
        <v>76</v>
      </c>
      <c r="E843" s="181"/>
      <c r="F843" s="181" t="s">
        <v>36</v>
      </c>
      <c r="G843" s="181"/>
      <c r="H843" s="181" t="s">
        <v>12</v>
      </c>
      <c r="I843" s="210"/>
      <c r="J843" s="196" t="s">
        <v>89</v>
      </c>
      <c r="K843" s="133" t="s">
        <v>20</v>
      </c>
      <c r="L843" s="134">
        <v>0.4</v>
      </c>
      <c r="M843" s="134">
        <v>0.95</v>
      </c>
      <c r="N843" s="134">
        <v>0.85499999999999998</v>
      </c>
      <c r="O843" s="134">
        <v>1</v>
      </c>
      <c r="P843" s="134">
        <v>0.88</v>
      </c>
      <c r="Q843" s="134">
        <f>P843</f>
        <v>0.88</v>
      </c>
      <c r="R843" s="135">
        <v>95599912</v>
      </c>
      <c r="S843" s="157" t="s">
        <v>19</v>
      </c>
      <c r="T843" s="135">
        <v>6.4</v>
      </c>
      <c r="U843" s="136">
        <v>275.43059999999997</v>
      </c>
      <c r="V843" s="136">
        <f>U843*(1+P843)*T843*1.18+((U844+U845)*(1+P844))*1.18+L843*M843*$V$1</f>
        <v>5286.531402055999</v>
      </c>
      <c r="W843" s="137">
        <f>U843*(1+Q843)*T843*1.18+((U844+U845)*(1+Q844))*1.18+L843*N843*$W$1</f>
        <v>4899.2116930559996</v>
      </c>
      <c r="Y843" s="124">
        <f>L843*M843*O843*$V$1</f>
        <v>790.4</v>
      </c>
      <c r="Z843" s="85">
        <f>V843-Y843</f>
        <v>4496.1314020559994</v>
      </c>
      <c r="AB843" s="85">
        <f>L843*N843*O843*$W$1</f>
        <v>482.22</v>
      </c>
      <c r="AC843" s="85">
        <f>W843-AB843</f>
        <v>4416.9916930559993</v>
      </c>
    </row>
    <row r="844" spans="1:29" s="119" customFormat="1">
      <c r="A844" s="139" t="s">
        <v>225</v>
      </c>
      <c r="B844" s="140" t="s">
        <v>70</v>
      </c>
      <c r="C844" s="140" t="s">
        <v>77</v>
      </c>
      <c r="D844" s="140" t="s">
        <v>76</v>
      </c>
      <c r="E844" s="140"/>
      <c r="F844" s="140" t="s">
        <v>36</v>
      </c>
      <c r="G844" s="140"/>
      <c r="H844" s="140" t="s">
        <v>12</v>
      </c>
      <c r="I844" s="145"/>
      <c r="J844" s="197" t="s">
        <v>89</v>
      </c>
      <c r="K844" s="3" t="s">
        <v>21</v>
      </c>
      <c r="L844" s="84"/>
      <c r="M844" s="84"/>
      <c r="N844" s="84"/>
      <c r="O844" s="84"/>
      <c r="P844" s="84">
        <v>0.85</v>
      </c>
      <c r="Q844" s="84">
        <v>0.6</v>
      </c>
      <c r="R844" s="82">
        <v>25184029</v>
      </c>
      <c r="S844" s="150" t="s">
        <v>180</v>
      </c>
      <c r="T844" s="82">
        <v>1</v>
      </c>
      <c r="U844" s="85">
        <v>221.9418</v>
      </c>
      <c r="V844" s="85"/>
      <c r="W844" s="86"/>
      <c r="Y844" s="85"/>
      <c r="Z844" s="85"/>
      <c r="AB844" s="85"/>
      <c r="AC844" s="85"/>
    </row>
    <row r="845" spans="1:29" s="119" customFormat="1" ht="12" thickBot="1">
      <c r="A845" s="139" t="s">
        <v>225</v>
      </c>
      <c r="B845" s="140" t="s">
        <v>70</v>
      </c>
      <c r="C845" s="140" t="s">
        <v>77</v>
      </c>
      <c r="D845" s="140" t="s">
        <v>76</v>
      </c>
      <c r="E845" s="140"/>
      <c r="F845" s="140" t="s">
        <v>36</v>
      </c>
      <c r="G845" s="140"/>
      <c r="H845" s="140" t="s">
        <v>12</v>
      </c>
      <c r="I845" s="145"/>
      <c r="J845" s="198" t="s">
        <v>89</v>
      </c>
      <c r="K845" s="88" t="s">
        <v>22</v>
      </c>
      <c r="L845" s="89"/>
      <c r="M845" s="89"/>
      <c r="N845" s="89"/>
      <c r="O845" s="89"/>
      <c r="P845" s="89">
        <v>0.85</v>
      </c>
      <c r="Q845" s="89">
        <v>0.6</v>
      </c>
      <c r="R845" s="90">
        <v>94525114</v>
      </c>
      <c r="S845" s="156" t="s">
        <v>19</v>
      </c>
      <c r="T845" s="90">
        <v>1</v>
      </c>
      <c r="U845" s="91">
        <v>46.328400000000002</v>
      </c>
      <c r="V845" s="91"/>
      <c r="W845" s="92"/>
      <c r="Y845" s="85"/>
      <c r="Z845" s="85"/>
      <c r="AB845" s="85"/>
      <c r="AC845" s="85"/>
    </row>
    <row r="846" spans="1:29" s="119" customFormat="1" ht="12" thickBot="1">
      <c r="A846" s="139" t="s">
        <v>225</v>
      </c>
      <c r="B846" s="140" t="s">
        <v>70</v>
      </c>
      <c r="C846" s="140" t="s">
        <v>77</v>
      </c>
      <c r="D846" s="140" t="s">
        <v>76</v>
      </c>
      <c r="E846" s="140"/>
      <c r="F846" s="140" t="s">
        <v>36</v>
      </c>
      <c r="G846" s="140"/>
      <c r="H846" s="140" t="s">
        <v>12</v>
      </c>
      <c r="I846" s="145"/>
      <c r="J846" s="195" t="s">
        <v>90</v>
      </c>
      <c r="K846" s="94" t="s">
        <v>23</v>
      </c>
      <c r="L846" s="95">
        <v>0.3</v>
      </c>
      <c r="M846" s="95">
        <v>0.85499999999999998</v>
      </c>
      <c r="N846" s="95">
        <v>0.66499999999999992</v>
      </c>
      <c r="O846" s="95">
        <v>1</v>
      </c>
      <c r="P846" s="95">
        <v>0.85</v>
      </c>
      <c r="Q846" s="95">
        <v>0.6</v>
      </c>
      <c r="R846" s="96">
        <v>96328718</v>
      </c>
      <c r="S846" s="152" t="s">
        <v>180</v>
      </c>
      <c r="T846" s="97">
        <v>1</v>
      </c>
      <c r="U846" s="98">
        <v>595.37400000000002</v>
      </c>
      <c r="V846" s="98">
        <f>T846*(U846*(1+P846)*1.18)+L846*M846*$V$1</f>
        <v>1833.221442</v>
      </c>
      <c r="W846" s="81">
        <f>T846*(U846*(1+Q846)*1.18)+L846*N846*$W$1</f>
        <v>1405.361112</v>
      </c>
      <c r="Y846" s="124">
        <f t="shared" ref="Y846:Y851" si="284">L846*M846*O846*$V$1</f>
        <v>533.52</v>
      </c>
      <c r="Z846" s="85">
        <f t="shared" ref="Z846:Z851" si="285">V846-Y846</f>
        <v>1299.701442</v>
      </c>
      <c r="AB846" s="85">
        <f t="shared" ref="AB846:AB851" si="286">L846*N846*O846*$W$1</f>
        <v>281.29499999999996</v>
      </c>
      <c r="AC846" s="85">
        <f t="shared" ref="AC846:AC851" si="287">W846-AB846</f>
        <v>1124.066112</v>
      </c>
    </row>
    <row r="847" spans="1:29" s="119" customFormat="1" ht="12" thickBot="1">
      <c r="A847" s="139" t="s">
        <v>225</v>
      </c>
      <c r="B847" s="140" t="s">
        <v>70</v>
      </c>
      <c r="C847" s="140" t="s">
        <v>77</v>
      </c>
      <c r="D847" s="140" t="s">
        <v>76</v>
      </c>
      <c r="E847" s="140"/>
      <c r="F847" s="140" t="s">
        <v>36</v>
      </c>
      <c r="G847" s="140"/>
      <c r="H847" s="140" t="s">
        <v>12</v>
      </c>
      <c r="I847" s="145"/>
      <c r="J847" s="199" t="s">
        <v>91</v>
      </c>
      <c r="K847" s="94" t="s">
        <v>157</v>
      </c>
      <c r="L847" s="95">
        <v>0.3</v>
      </c>
      <c r="M847" s="95">
        <v>0.95</v>
      </c>
      <c r="N847" s="95">
        <v>0.95</v>
      </c>
      <c r="O847" s="95">
        <v>1</v>
      </c>
      <c r="P847" s="95">
        <v>0.85</v>
      </c>
      <c r="Q847" s="95">
        <v>0.6</v>
      </c>
      <c r="R847" s="100">
        <v>96327366</v>
      </c>
      <c r="S847" s="152" t="s">
        <v>180</v>
      </c>
      <c r="T847" s="100">
        <v>1</v>
      </c>
      <c r="U847" s="98">
        <v>1054.3944000000001</v>
      </c>
      <c r="V847" s="98">
        <f>T847*(U847*(1+P847)*1.18)+L847*M847*$V$1</f>
        <v>2894.5429752</v>
      </c>
      <c r="W847" s="81">
        <f>T847*(U847*(1+Q847)*1.18)+L847*N847*$W$1</f>
        <v>2392.5466272000003</v>
      </c>
      <c r="Y847" s="124">
        <f t="shared" si="284"/>
        <v>592.79999999999995</v>
      </c>
      <c r="Z847" s="85">
        <f t="shared" si="285"/>
        <v>2301.7429751999998</v>
      </c>
      <c r="AB847" s="85">
        <f t="shared" si="286"/>
        <v>401.84999999999997</v>
      </c>
      <c r="AC847" s="85">
        <f t="shared" si="287"/>
        <v>1990.6966272000004</v>
      </c>
    </row>
    <row r="848" spans="1:29" s="119" customFormat="1" ht="12" thickBot="1">
      <c r="A848" s="139" t="s">
        <v>225</v>
      </c>
      <c r="B848" s="140" t="s">
        <v>70</v>
      </c>
      <c r="C848" s="140" t="s">
        <v>77</v>
      </c>
      <c r="D848" s="140" t="s">
        <v>76</v>
      </c>
      <c r="E848" s="140"/>
      <c r="F848" s="140" t="s">
        <v>36</v>
      </c>
      <c r="G848" s="140"/>
      <c r="H848" s="140" t="s">
        <v>12</v>
      </c>
      <c r="I848" s="145"/>
      <c r="J848" s="199" t="s">
        <v>158</v>
      </c>
      <c r="K848" s="94" t="s">
        <v>159</v>
      </c>
      <c r="L848" s="95">
        <v>0.4</v>
      </c>
      <c r="M848" s="95">
        <v>0.95</v>
      </c>
      <c r="N848" s="95">
        <v>0.95</v>
      </c>
      <c r="O848" s="95">
        <v>1</v>
      </c>
      <c r="P848" s="95">
        <v>0.85</v>
      </c>
      <c r="Q848" s="95">
        <v>0.6</v>
      </c>
      <c r="R848" s="100">
        <v>96307562</v>
      </c>
      <c r="S848" s="152" t="s">
        <v>180</v>
      </c>
      <c r="T848" s="100">
        <v>6</v>
      </c>
      <c r="U848" s="98">
        <v>784.25760000000002</v>
      </c>
      <c r="V848" s="98">
        <f>T848*(U848*(1+P848)*1.18)+L848*M848*$V$1</f>
        <v>11062.606044800001</v>
      </c>
      <c r="W848" s="81">
        <f>T848*(U848*(1+Q848)*1.18)+L848*N848*$W$1</f>
        <v>9419.8700927999998</v>
      </c>
      <c r="Y848" s="124">
        <f t="shared" si="284"/>
        <v>790.4</v>
      </c>
      <c r="Z848" s="85">
        <f t="shared" si="285"/>
        <v>10272.206044800001</v>
      </c>
      <c r="AB848" s="85">
        <f t="shared" si="286"/>
        <v>535.79999999999995</v>
      </c>
      <c r="AC848" s="85">
        <f t="shared" si="287"/>
        <v>8884.0700928000006</v>
      </c>
    </row>
    <row r="849" spans="1:29" s="119" customFormat="1" ht="12" thickBot="1">
      <c r="A849" s="139" t="s">
        <v>225</v>
      </c>
      <c r="B849" s="140" t="s">
        <v>70</v>
      </c>
      <c r="C849" s="140" t="s">
        <v>77</v>
      </c>
      <c r="D849" s="140" t="s">
        <v>76</v>
      </c>
      <c r="E849" s="140"/>
      <c r="F849" s="140" t="s">
        <v>36</v>
      </c>
      <c r="G849" s="140"/>
      <c r="H849" s="140" t="s">
        <v>12</v>
      </c>
      <c r="I849" s="145"/>
      <c r="J849" s="195" t="s">
        <v>93</v>
      </c>
      <c r="K849" s="94" t="s">
        <v>24</v>
      </c>
      <c r="L849" s="95">
        <v>0.3</v>
      </c>
      <c r="M849" s="95">
        <v>0.95</v>
      </c>
      <c r="N849" s="95">
        <v>0.95</v>
      </c>
      <c r="O849" s="95">
        <v>1</v>
      </c>
      <c r="P849" s="95">
        <v>0.85</v>
      </c>
      <c r="Q849" s="95">
        <v>0.6</v>
      </c>
      <c r="R849" s="100">
        <v>25181813</v>
      </c>
      <c r="S849" s="152" t="s">
        <v>180</v>
      </c>
      <c r="T849" s="100">
        <v>6</v>
      </c>
      <c r="U849" s="98">
        <v>1913.9178000000002</v>
      </c>
      <c r="V849" s="98">
        <f>T849*(U849*(1+P849)*1.18)+L849*M849*$V$1</f>
        <v>25661.295344399998</v>
      </c>
      <c r="W849" s="81">
        <f>T849*(U849*(1+Q849)*1.18)+L849*N849*$W$1</f>
        <v>22082.710838400002</v>
      </c>
      <c r="Y849" s="124">
        <f t="shared" si="284"/>
        <v>592.79999999999995</v>
      </c>
      <c r="Z849" s="85">
        <f t="shared" si="285"/>
        <v>25068.495344399998</v>
      </c>
      <c r="AB849" s="85">
        <f t="shared" si="286"/>
        <v>401.84999999999997</v>
      </c>
      <c r="AC849" s="85">
        <f t="shared" si="287"/>
        <v>21680.860838400004</v>
      </c>
    </row>
    <row r="850" spans="1:29" s="119" customFormat="1" ht="12" thickBot="1">
      <c r="A850" s="139" t="s">
        <v>225</v>
      </c>
      <c r="B850" s="140" t="s">
        <v>70</v>
      </c>
      <c r="C850" s="140" t="s">
        <v>77</v>
      </c>
      <c r="D850" s="140" t="s">
        <v>76</v>
      </c>
      <c r="E850" s="140"/>
      <c r="F850" s="140" t="s">
        <v>36</v>
      </c>
      <c r="G850" s="140"/>
      <c r="H850" s="140" t="s">
        <v>12</v>
      </c>
      <c r="I850" s="145"/>
      <c r="J850" s="195" t="s">
        <v>94</v>
      </c>
      <c r="K850" s="94" t="s">
        <v>25</v>
      </c>
      <c r="L850" s="95">
        <v>1</v>
      </c>
      <c r="M850" s="95">
        <v>0.47499999999999998</v>
      </c>
      <c r="N850" s="95">
        <v>0.52249999999999996</v>
      </c>
      <c r="O850" s="95">
        <v>1</v>
      </c>
      <c r="P850" s="95">
        <v>0.85</v>
      </c>
      <c r="Q850" s="95">
        <v>0.6</v>
      </c>
      <c r="R850" s="100">
        <v>96952179</v>
      </c>
      <c r="S850" s="152" t="s">
        <v>180</v>
      </c>
      <c r="T850" s="100">
        <v>1</v>
      </c>
      <c r="U850" s="98">
        <v>3057.0012000000002</v>
      </c>
      <c r="V850" s="98">
        <f>T850*(U850*(1+P850)*1.18)+L850*M850*$V$1</f>
        <v>7661.4336195999995</v>
      </c>
      <c r="W850" s="81">
        <f>T850*(U850*(1+Q850)*1.18)+L850*N850*$W$1</f>
        <v>6508.3432656000004</v>
      </c>
      <c r="Y850" s="124">
        <f t="shared" si="284"/>
        <v>988</v>
      </c>
      <c r="Z850" s="85">
        <f t="shared" si="285"/>
        <v>6673.4336195999995</v>
      </c>
      <c r="AB850" s="85">
        <f t="shared" si="286"/>
        <v>736.72499999999991</v>
      </c>
      <c r="AC850" s="85">
        <f t="shared" si="287"/>
        <v>5771.6182656000001</v>
      </c>
    </row>
    <row r="851" spans="1:29" s="119" customFormat="1">
      <c r="A851" s="139" t="s">
        <v>225</v>
      </c>
      <c r="B851" s="140" t="s">
        <v>70</v>
      </c>
      <c r="C851" s="140" t="s">
        <v>77</v>
      </c>
      <c r="D851" s="140" t="s">
        <v>76</v>
      </c>
      <c r="E851" s="140"/>
      <c r="F851" s="140" t="s">
        <v>36</v>
      </c>
      <c r="G851" s="140"/>
      <c r="H851" s="140" t="s">
        <v>12</v>
      </c>
      <c r="I851" s="145"/>
      <c r="J851" s="192" t="s">
        <v>95</v>
      </c>
      <c r="K851" s="77" t="s">
        <v>25</v>
      </c>
      <c r="L851" s="78">
        <v>1.3</v>
      </c>
      <c r="M851" s="78">
        <v>0.85499999999999998</v>
      </c>
      <c r="N851" s="78">
        <v>0.71249999999999991</v>
      </c>
      <c r="O851" s="78">
        <v>1</v>
      </c>
      <c r="P851" s="78">
        <v>0.85</v>
      </c>
      <c r="Q851" s="78">
        <v>0.6</v>
      </c>
      <c r="R851" s="79">
        <v>96952179</v>
      </c>
      <c r="S851" s="153" t="s">
        <v>180</v>
      </c>
      <c r="T851" s="79">
        <v>1</v>
      </c>
      <c r="U851" s="80">
        <v>3057.0012000000002</v>
      </c>
      <c r="V851" s="80">
        <f>T851*(U851*(1+P851)*1.18)+T852*(U852*(1+P852)*1.18)+L851*M851*$V$1</f>
        <v>24639.352351200003</v>
      </c>
      <c r="W851" s="102">
        <f>T851*(U851*(1+Q851)*1.18)+T852*(U852*(1+Q852)*1.18)+L851*N851*$W$1</f>
        <v>20616.224263200002</v>
      </c>
      <c r="Y851" s="124">
        <f t="shared" si="284"/>
        <v>2311.92</v>
      </c>
      <c r="Z851" s="85">
        <f t="shared" si="285"/>
        <v>22327.432351200005</v>
      </c>
      <c r="AB851" s="85">
        <f t="shared" si="286"/>
        <v>1306.0124999999998</v>
      </c>
      <c r="AC851" s="85">
        <f t="shared" si="287"/>
        <v>19310.211763200001</v>
      </c>
    </row>
    <row r="852" spans="1:29" s="119" customFormat="1">
      <c r="A852" s="139" t="s">
        <v>225</v>
      </c>
      <c r="B852" s="140" t="s">
        <v>70</v>
      </c>
      <c r="C852" s="140" t="s">
        <v>77</v>
      </c>
      <c r="D852" s="140" t="s">
        <v>76</v>
      </c>
      <c r="E852" s="140"/>
      <c r="F852" s="140" t="s">
        <v>36</v>
      </c>
      <c r="G852" s="140"/>
      <c r="H852" s="140" t="s">
        <v>12</v>
      </c>
      <c r="I852" s="145"/>
      <c r="J852" s="193" t="s">
        <v>95</v>
      </c>
      <c r="K852" s="3" t="s">
        <v>26</v>
      </c>
      <c r="L852" s="84"/>
      <c r="M852" s="84"/>
      <c r="N852" s="84"/>
      <c r="O852" s="84"/>
      <c r="P852" s="84">
        <v>0.85</v>
      </c>
      <c r="Q852" s="84">
        <v>0.6</v>
      </c>
      <c r="R852" s="82">
        <v>95962084</v>
      </c>
      <c r="S852" s="150" t="s">
        <v>180</v>
      </c>
      <c r="T852" s="82">
        <v>2</v>
      </c>
      <c r="U852" s="85">
        <v>3585.4326000000001</v>
      </c>
      <c r="V852" s="85"/>
      <c r="W852" s="86"/>
      <c r="Y852" s="85"/>
      <c r="Z852" s="85"/>
      <c r="AB852" s="85"/>
      <c r="AC852" s="85"/>
    </row>
    <row r="853" spans="1:29" s="119" customFormat="1" ht="12" thickBot="1">
      <c r="A853" s="139" t="s">
        <v>225</v>
      </c>
      <c r="B853" s="140" t="s">
        <v>70</v>
      </c>
      <c r="C853" s="140" t="s">
        <v>77</v>
      </c>
      <c r="D853" s="140" t="s">
        <v>76</v>
      </c>
      <c r="E853" s="140"/>
      <c r="F853" s="140" t="s">
        <v>36</v>
      </c>
      <c r="G853" s="140"/>
      <c r="H853" s="140" t="s">
        <v>12</v>
      </c>
      <c r="I853" s="145"/>
      <c r="J853" s="194" t="s">
        <v>95</v>
      </c>
      <c r="K853" s="88" t="s">
        <v>27</v>
      </c>
      <c r="L853" s="89"/>
      <c r="M853" s="89"/>
      <c r="N853" s="89"/>
      <c r="O853" s="89"/>
      <c r="P853" s="89">
        <v>0.85</v>
      </c>
      <c r="Q853" s="89">
        <v>0.6</v>
      </c>
      <c r="R853" s="90"/>
      <c r="S853" s="90"/>
      <c r="T853" s="90"/>
      <c r="U853" s="91"/>
      <c r="V853" s="91"/>
      <c r="W853" s="92"/>
      <c r="Y853" s="85"/>
      <c r="Z853" s="85"/>
      <c r="AB853" s="85"/>
      <c r="AC853" s="85"/>
    </row>
    <row r="854" spans="1:29" s="119" customFormat="1" ht="12" thickBot="1">
      <c r="A854" s="139" t="s">
        <v>225</v>
      </c>
      <c r="B854" s="140" t="s">
        <v>70</v>
      </c>
      <c r="C854" s="140" t="s">
        <v>77</v>
      </c>
      <c r="D854" s="140" t="s">
        <v>76</v>
      </c>
      <c r="E854" s="140"/>
      <c r="F854" s="140" t="s">
        <v>36</v>
      </c>
      <c r="G854" s="140"/>
      <c r="H854" s="140" t="s">
        <v>12</v>
      </c>
      <c r="I854" s="145"/>
      <c r="J854" s="195" t="s">
        <v>96</v>
      </c>
      <c r="K854" s="94" t="s">
        <v>28</v>
      </c>
      <c r="L854" s="95">
        <v>0.89999999999999991</v>
      </c>
      <c r="M854" s="95">
        <v>0.57950000000000002</v>
      </c>
      <c r="N854" s="95">
        <v>0.61749999999999994</v>
      </c>
      <c r="O854" s="95">
        <v>1</v>
      </c>
      <c r="P854" s="95">
        <v>0.85</v>
      </c>
      <c r="Q854" s="95">
        <v>0.6</v>
      </c>
      <c r="R854" s="100">
        <v>96475028</v>
      </c>
      <c r="S854" s="152" t="s">
        <v>180</v>
      </c>
      <c r="T854" s="100">
        <v>1</v>
      </c>
      <c r="U854" s="98">
        <v>2034.8592000000001</v>
      </c>
      <c r="V854" s="98">
        <f>T854*(U854*(1+P854)*1.18)+L854*M854*$V$1</f>
        <v>5526.9216336</v>
      </c>
      <c r="W854" s="81">
        <f>T854*(U854*(1+Q854)*1.18)+L854*N854*$W$1</f>
        <v>4625.4216696000003</v>
      </c>
      <c r="Y854" s="124">
        <f t="shared" ref="Y854:Y855" si="288">L854*M854*O854*$V$1</f>
        <v>1084.8239999999998</v>
      </c>
      <c r="Z854" s="85">
        <f t="shared" ref="Z854:Z855" si="289">V854-Y854</f>
        <v>4442.0976336000003</v>
      </c>
      <c r="AB854" s="85">
        <f t="shared" ref="AB854:AB855" si="290">L854*N854*O854*$W$1</f>
        <v>783.60749999999985</v>
      </c>
      <c r="AC854" s="85">
        <f t="shared" ref="AC854:AC855" si="291">W854-AB854</f>
        <v>3841.8141696000002</v>
      </c>
    </row>
    <row r="855" spans="1:29" s="119" customFormat="1">
      <c r="A855" s="139" t="s">
        <v>225</v>
      </c>
      <c r="B855" s="140" t="s">
        <v>70</v>
      </c>
      <c r="C855" s="140" t="s">
        <v>77</v>
      </c>
      <c r="D855" s="140" t="s">
        <v>76</v>
      </c>
      <c r="E855" s="140"/>
      <c r="F855" s="140" t="s">
        <v>36</v>
      </c>
      <c r="G855" s="140"/>
      <c r="H855" s="140" t="s">
        <v>12</v>
      </c>
      <c r="I855" s="145"/>
      <c r="J855" s="192" t="s">
        <v>97</v>
      </c>
      <c r="K855" s="77" t="s">
        <v>28</v>
      </c>
      <c r="L855" s="78">
        <v>1.2</v>
      </c>
      <c r="M855" s="78">
        <v>0.8929999999999999</v>
      </c>
      <c r="N855" s="78">
        <v>0.76</v>
      </c>
      <c r="O855" s="78">
        <v>1</v>
      </c>
      <c r="P855" s="78">
        <v>0.85</v>
      </c>
      <c r="Q855" s="78">
        <v>0.6</v>
      </c>
      <c r="R855" s="79">
        <v>96475028</v>
      </c>
      <c r="S855" s="153" t="s">
        <v>180</v>
      </c>
      <c r="T855" s="79">
        <v>1</v>
      </c>
      <c r="U855" s="80">
        <v>2034.8592000000001</v>
      </c>
      <c r="V855" s="80">
        <f>T855*(U855*(1+P855)*1.18)+T856*(U856*(1+P856)*1.18)+L855*M855*$V$1</f>
        <v>20881.480687200001</v>
      </c>
      <c r="W855" s="102">
        <f>T855*(U855*(1+Q855)*1.18)+T856*(U856*(1+Q856)*1.18)+L855*N855*$W$1</f>
        <v>17417.8574592</v>
      </c>
      <c r="Y855" s="124">
        <f t="shared" si="288"/>
        <v>2228.9279999999999</v>
      </c>
      <c r="Z855" s="85">
        <f t="shared" si="289"/>
        <v>18652.552687200001</v>
      </c>
      <c r="AB855" s="85">
        <f t="shared" si="290"/>
        <v>1285.9199999999998</v>
      </c>
      <c r="AC855" s="85">
        <f t="shared" si="291"/>
        <v>16131.9374592</v>
      </c>
    </row>
    <row r="856" spans="1:29" s="119" customFormat="1">
      <c r="A856" s="139" t="s">
        <v>225</v>
      </c>
      <c r="B856" s="140" t="s">
        <v>70</v>
      </c>
      <c r="C856" s="140" t="s">
        <v>77</v>
      </c>
      <c r="D856" s="140" t="s">
        <v>76</v>
      </c>
      <c r="E856" s="140"/>
      <c r="F856" s="140" t="s">
        <v>36</v>
      </c>
      <c r="G856" s="140"/>
      <c r="H856" s="140" t="s">
        <v>12</v>
      </c>
      <c r="I856" s="145"/>
      <c r="J856" s="193" t="s">
        <v>97</v>
      </c>
      <c r="K856" s="3" t="s">
        <v>29</v>
      </c>
      <c r="L856" s="84"/>
      <c r="M856" s="84"/>
      <c r="N856" s="84"/>
      <c r="O856" s="84"/>
      <c r="P856" s="84">
        <v>0.85</v>
      </c>
      <c r="Q856" s="84">
        <v>0.6</v>
      </c>
      <c r="R856" s="82">
        <v>96328254</v>
      </c>
      <c r="S856" s="150" t="s">
        <v>180</v>
      </c>
      <c r="T856" s="82">
        <v>2</v>
      </c>
      <c r="U856" s="85">
        <v>3254.7996000000003</v>
      </c>
      <c r="V856" s="85"/>
      <c r="W856" s="86"/>
      <c r="Y856" s="85"/>
      <c r="Z856" s="85"/>
      <c r="AB856" s="85"/>
      <c r="AC856" s="85"/>
    </row>
    <row r="857" spans="1:29" s="119" customFormat="1" ht="12" thickBot="1">
      <c r="A857" s="139" t="s">
        <v>225</v>
      </c>
      <c r="B857" s="140" t="s">
        <v>70</v>
      </c>
      <c r="C857" s="140" t="s">
        <v>77</v>
      </c>
      <c r="D857" s="140" t="s">
        <v>76</v>
      </c>
      <c r="E857" s="140"/>
      <c r="F857" s="140" t="s">
        <v>36</v>
      </c>
      <c r="G857" s="140"/>
      <c r="H857" s="140" t="s">
        <v>12</v>
      </c>
      <c r="I857" s="145"/>
      <c r="J857" s="194" t="s">
        <v>97</v>
      </c>
      <c r="K857" s="88" t="s">
        <v>31</v>
      </c>
      <c r="L857" s="89"/>
      <c r="M857" s="89"/>
      <c r="N857" s="89"/>
      <c r="O857" s="89"/>
      <c r="P857" s="89">
        <v>0.85</v>
      </c>
      <c r="Q857" s="89">
        <v>0.6</v>
      </c>
      <c r="R857" s="90"/>
      <c r="S857" s="90"/>
      <c r="T857" s="90"/>
      <c r="U857" s="91"/>
      <c r="V857" s="91"/>
      <c r="W857" s="92"/>
      <c r="Y857" s="85"/>
      <c r="Z857" s="85"/>
      <c r="AB857" s="85"/>
      <c r="AC857" s="85"/>
    </row>
    <row r="858" spans="1:29" s="119" customFormat="1">
      <c r="A858" s="139" t="s">
        <v>225</v>
      </c>
      <c r="B858" s="140" t="s">
        <v>70</v>
      </c>
      <c r="C858" s="140" t="s">
        <v>77</v>
      </c>
      <c r="D858" s="140" t="s">
        <v>76</v>
      </c>
      <c r="E858" s="140"/>
      <c r="F858" s="140" t="s">
        <v>36</v>
      </c>
      <c r="G858" s="140"/>
      <c r="H858" s="140" t="s">
        <v>12</v>
      </c>
      <c r="I858" s="145"/>
      <c r="J858" s="192" t="s">
        <v>98</v>
      </c>
      <c r="K858" s="77" t="s">
        <v>160</v>
      </c>
      <c r="L858" s="78">
        <v>1</v>
      </c>
      <c r="M858" s="78">
        <v>1.2825</v>
      </c>
      <c r="N858" s="78">
        <v>1.0449999999999999</v>
      </c>
      <c r="O858" s="78">
        <v>1</v>
      </c>
      <c r="P858" s="78">
        <v>0.85</v>
      </c>
      <c r="Q858" s="78">
        <v>0.6</v>
      </c>
      <c r="R858" s="79">
        <v>96943772</v>
      </c>
      <c r="S858" s="153" t="s">
        <v>180</v>
      </c>
      <c r="T858" s="79">
        <v>1</v>
      </c>
      <c r="U858" s="80">
        <v>3490.7561999999998</v>
      </c>
      <c r="V858" s="80">
        <f>T858*(U858*(1+P858)*1.18)+L858*M858*$V$1</f>
        <v>10287.920784599999</v>
      </c>
      <c r="W858" s="102">
        <f>T858*(U858*(1+Q858)*1.18)+L858*N858*$W$1</f>
        <v>8063.9977055999998</v>
      </c>
      <c r="Y858" s="124">
        <f>L858*M858*O858*$V$1</f>
        <v>2667.6</v>
      </c>
      <c r="Z858" s="85">
        <f>V858-Y858</f>
        <v>7620.3207845999987</v>
      </c>
      <c r="AB858" s="85">
        <f>L858*N858*O858*$W$1</f>
        <v>1473.4499999999998</v>
      </c>
      <c r="AC858" s="85">
        <f>W858-AB858</f>
        <v>6590.5477056</v>
      </c>
    </row>
    <row r="859" spans="1:29" s="119" customFormat="1" ht="12" thickBot="1">
      <c r="A859" s="139" t="s">
        <v>225</v>
      </c>
      <c r="B859" s="140" t="s">
        <v>70</v>
      </c>
      <c r="C859" s="140" t="s">
        <v>77</v>
      </c>
      <c r="D859" s="140" t="s">
        <v>76</v>
      </c>
      <c r="E859" s="140"/>
      <c r="F859" s="140" t="s">
        <v>36</v>
      </c>
      <c r="G859" s="140"/>
      <c r="H859" s="140" t="s">
        <v>12</v>
      </c>
      <c r="I859" s="145"/>
      <c r="J859" s="194" t="s">
        <v>98</v>
      </c>
      <c r="K859" s="88" t="s">
        <v>161</v>
      </c>
      <c r="L859" s="89"/>
      <c r="M859" s="89"/>
      <c r="N859" s="89"/>
      <c r="O859" s="89"/>
      <c r="P859" s="89">
        <v>0.85</v>
      </c>
      <c r="Q859" s="89">
        <v>0.6</v>
      </c>
      <c r="R859" s="90">
        <v>96943771</v>
      </c>
      <c r="S859" s="154" t="s">
        <v>180</v>
      </c>
      <c r="T859" s="90">
        <v>1</v>
      </c>
      <c r="U859" s="91">
        <v>3839.5146</v>
      </c>
      <c r="V859" s="91"/>
      <c r="W859" s="92"/>
      <c r="Y859" s="85"/>
      <c r="Z859" s="85"/>
      <c r="AB859" s="85"/>
      <c r="AC859" s="85"/>
    </row>
    <row r="860" spans="1:29" s="119" customFormat="1">
      <c r="A860" s="139" t="s">
        <v>225</v>
      </c>
      <c r="B860" s="140" t="s">
        <v>70</v>
      </c>
      <c r="C860" s="140" t="s">
        <v>77</v>
      </c>
      <c r="D860" s="140" t="s">
        <v>76</v>
      </c>
      <c r="E860" s="140"/>
      <c r="F860" s="140" t="s">
        <v>36</v>
      </c>
      <c r="G860" s="140"/>
      <c r="H860" s="140" t="s">
        <v>12</v>
      </c>
      <c r="I860" s="145"/>
      <c r="J860" s="192" t="s">
        <v>99</v>
      </c>
      <c r="K860" s="77" t="s">
        <v>165</v>
      </c>
      <c r="L860" s="78">
        <v>0.60000000000000009</v>
      </c>
      <c r="M860" s="78">
        <v>0.95</v>
      </c>
      <c r="N860" s="78">
        <v>0.95</v>
      </c>
      <c r="O860" s="78">
        <v>1</v>
      </c>
      <c r="P860" s="78">
        <v>0.85</v>
      </c>
      <c r="Q860" s="78">
        <v>0.6</v>
      </c>
      <c r="R860" s="79">
        <v>96943782</v>
      </c>
      <c r="S860" s="153" t="s">
        <v>180</v>
      </c>
      <c r="T860" s="79">
        <v>1</v>
      </c>
      <c r="U860" s="80">
        <v>3978.2957999999999</v>
      </c>
      <c r="V860" s="80">
        <f>T860*(U860*(1+P860)*1.18)+L860*M860*$V$1</f>
        <v>9870.2197314000005</v>
      </c>
      <c r="W860" s="102">
        <f>T860*(U860*(1+Q860)*1.18)+L860*N860*$W$1</f>
        <v>8314.7224704</v>
      </c>
      <c r="Y860" s="124">
        <f>L860*M860*O860*$V$1</f>
        <v>1185.6000000000001</v>
      </c>
      <c r="Z860" s="85">
        <f>V860-Y860</f>
        <v>8684.6197314000001</v>
      </c>
      <c r="AB860" s="85">
        <f>L860*N860*O860*$W$1</f>
        <v>803.7</v>
      </c>
      <c r="AC860" s="85">
        <f>W860-AB860</f>
        <v>7511.0224704000002</v>
      </c>
    </row>
    <row r="861" spans="1:29" s="119" customFormat="1" ht="12" thickBot="1">
      <c r="A861" s="139" t="s">
        <v>225</v>
      </c>
      <c r="B861" s="140" t="s">
        <v>70</v>
      </c>
      <c r="C861" s="140" t="s">
        <v>77</v>
      </c>
      <c r="D861" s="140" t="s">
        <v>76</v>
      </c>
      <c r="E861" s="140"/>
      <c r="F861" s="140" t="s">
        <v>36</v>
      </c>
      <c r="G861" s="140"/>
      <c r="H861" s="140" t="s">
        <v>12</v>
      </c>
      <c r="I861" s="145"/>
      <c r="J861" s="194" t="s">
        <v>99</v>
      </c>
      <c r="K861" s="88" t="s">
        <v>166</v>
      </c>
      <c r="L861" s="89"/>
      <c r="M861" s="89"/>
      <c r="N861" s="89"/>
      <c r="O861" s="89"/>
      <c r="P861" s="89">
        <v>0.85</v>
      </c>
      <c r="Q861" s="89">
        <v>0.6</v>
      </c>
      <c r="R861" s="90">
        <v>96943781</v>
      </c>
      <c r="S861" s="154" t="s">
        <v>180</v>
      </c>
      <c r="T861" s="90">
        <v>1</v>
      </c>
      <c r="U861" s="91">
        <v>3978.2957999999999</v>
      </c>
      <c r="V861" s="91"/>
      <c r="W861" s="92"/>
      <c r="Y861" s="85"/>
      <c r="Z861" s="85"/>
      <c r="AB861" s="85"/>
      <c r="AC861" s="85"/>
    </row>
    <row r="862" spans="1:29" s="119" customFormat="1" ht="12" thickBot="1">
      <c r="A862" s="139" t="s">
        <v>225</v>
      </c>
      <c r="B862" s="140" t="s">
        <v>70</v>
      </c>
      <c r="C862" s="140" t="s">
        <v>77</v>
      </c>
      <c r="D862" s="140" t="s">
        <v>76</v>
      </c>
      <c r="E862" s="140"/>
      <c r="F862" s="140" t="s">
        <v>36</v>
      </c>
      <c r="G862" s="140"/>
      <c r="H862" s="140" t="s">
        <v>12</v>
      </c>
      <c r="I862" s="145"/>
      <c r="J862" s="195" t="s">
        <v>92</v>
      </c>
      <c r="K862" s="94" t="s">
        <v>167</v>
      </c>
      <c r="L862" s="95">
        <v>2</v>
      </c>
      <c r="M862" s="95">
        <v>1.4249999999999998</v>
      </c>
      <c r="N862" s="95">
        <v>1.8049999999999999</v>
      </c>
      <c r="O862" s="95">
        <v>1</v>
      </c>
      <c r="P862" s="95">
        <v>0.85</v>
      </c>
      <c r="Q862" s="95">
        <v>0.6</v>
      </c>
      <c r="R862" s="100" t="s">
        <v>180</v>
      </c>
      <c r="S862" s="152" t="s">
        <v>180</v>
      </c>
      <c r="T862" s="100"/>
      <c r="U862" s="106"/>
      <c r="V862" s="106"/>
      <c r="W862" s="81"/>
      <c r="Y862" s="85"/>
      <c r="Z862" s="85"/>
      <c r="AB862" s="85"/>
      <c r="AC862" s="85"/>
    </row>
    <row r="863" spans="1:29" s="119" customFormat="1">
      <c r="A863" s="209" t="s">
        <v>225</v>
      </c>
      <c r="B863" s="181" t="s">
        <v>79</v>
      </c>
      <c r="C863" s="181" t="s">
        <v>80</v>
      </c>
      <c r="D863" s="181" t="s">
        <v>78</v>
      </c>
      <c r="E863" s="181"/>
      <c r="F863" s="181" t="s">
        <v>36</v>
      </c>
      <c r="G863" s="181"/>
      <c r="H863" s="181" t="s">
        <v>13</v>
      </c>
      <c r="I863" s="210"/>
      <c r="J863" s="196" t="s">
        <v>89</v>
      </c>
      <c r="K863" s="133" t="s">
        <v>20</v>
      </c>
      <c r="L863" s="134">
        <v>0.4</v>
      </c>
      <c r="M863" s="134">
        <v>0.95</v>
      </c>
      <c r="N863" s="134">
        <v>0.85499999999999998</v>
      </c>
      <c r="O863" s="134">
        <v>1</v>
      </c>
      <c r="P863" s="134">
        <v>0.88</v>
      </c>
      <c r="Q863" s="134">
        <f>P863</f>
        <v>0.88</v>
      </c>
      <c r="R863" s="135">
        <v>95599912</v>
      </c>
      <c r="S863" s="157" t="s">
        <v>19</v>
      </c>
      <c r="T863" s="135">
        <v>6.4</v>
      </c>
      <c r="U863" s="136">
        <v>275.43059999999997</v>
      </c>
      <c r="V863" s="136">
        <f>U863*(1+P863)*T863*1.18+((U864+U865)*(1+P864))*1.18+L863*M863*$V$1</f>
        <v>5286.531402055999</v>
      </c>
      <c r="W863" s="137">
        <f>U863*(1+Q863)*T863*1.18+((U864+U865)*(1+Q864))*1.18+L863*N863*$W$1</f>
        <v>4899.2116930559996</v>
      </c>
      <c r="Y863" s="124">
        <f>L863*M863*O863*$V$1</f>
        <v>790.4</v>
      </c>
      <c r="Z863" s="85">
        <f>V863-Y863</f>
        <v>4496.1314020559994</v>
      </c>
      <c r="AB863" s="85">
        <f>L863*N863*O863*$W$1</f>
        <v>482.22</v>
      </c>
      <c r="AC863" s="85">
        <f>W863-AB863</f>
        <v>4416.9916930559993</v>
      </c>
    </row>
    <row r="864" spans="1:29" s="119" customFormat="1">
      <c r="A864" s="139" t="s">
        <v>225</v>
      </c>
      <c r="B864" s="140" t="s">
        <v>79</v>
      </c>
      <c r="C864" s="140" t="s">
        <v>80</v>
      </c>
      <c r="D864" s="140" t="s">
        <v>78</v>
      </c>
      <c r="E864" s="140"/>
      <c r="F864" s="140" t="s">
        <v>36</v>
      </c>
      <c r="G864" s="140"/>
      <c r="H864" s="140" t="s">
        <v>13</v>
      </c>
      <c r="I864" s="145"/>
      <c r="J864" s="197" t="s">
        <v>89</v>
      </c>
      <c r="K864" s="3" t="s">
        <v>21</v>
      </c>
      <c r="L864" s="84"/>
      <c r="M864" s="84"/>
      <c r="N864" s="84"/>
      <c r="O864" s="84"/>
      <c r="P864" s="84">
        <v>0.85</v>
      </c>
      <c r="Q864" s="84">
        <v>0.6</v>
      </c>
      <c r="R864" s="82">
        <v>25184029</v>
      </c>
      <c r="S864" s="150" t="s">
        <v>180</v>
      </c>
      <c r="T864" s="82">
        <v>1</v>
      </c>
      <c r="U864" s="85">
        <v>221.9418</v>
      </c>
      <c r="V864" s="85"/>
      <c r="W864" s="86"/>
      <c r="Y864" s="85"/>
      <c r="Z864" s="85"/>
      <c r="AB864" s="85"/>
      <c r="AC864" s="85"/>
    </row>
    <row r="865" spans="1:29" s="119" customFormat="1" ht="12" thickBot="1">
      <c r="A865" s="139" t="s">
        <v>225</v>
      </c>
      <c r="B865" s="140" t="s">
        <v>79</v>
      </c>
      <c r="C865" s="140" t="s">
        <v>80</v>
      </c>
      <c r="D865" s="140" t="s">
        <v>78</v>
      </c>
      <c r="E865" s="140"/>
      <c r="F865" s="140" t="s">
        <v>36</v>
      </c>
      <c r="G865" s="140"/>
      <c r="H865" s="140" t="s">
        <v>13</v>
      </c>
      <c r="I865" s="145"/>
      <c r="J865" s="198" t="s">
        <v>89</v>
      </c>
      <c r="K865" s="88" t="s">
        <v>22</v>
      </c>
      <c r="L865" s="89"/>
      <c r="M865" s="89"/>
      <c r="N865" s="89"/>
      <c r="O865" s="89"/>
      <c r="P865" s="89">
        <v>0.85</v>
      </c>
      <c r="Q865" s="89">
        <v>0.6</v>
      </c>
      <c r="R865" s="90">
        <v>94525114</v>
      </c>
      <c r="S865" s="156" t="s">
        <v>19</v>
      </c>
      <c r="T865" s="90">
        <v>1</v>
      </c>
      <c r="U865" s="91">
        <v>46.328400000000002</v>
      </c>
      <c r="V865" s="91"/>
      <c r="W865" s="92"/>
      <c r="Y865" s="85"/>
      <c r="Z865" s="85"/>
      <c r="AB865" s="85"/>
      <c r="AC865" s="85"/>
    </row>
    <row r="866" spans="1:29" s="119" customFormat="1" ht="12" thickBot="1">
      <c r="A866" s="139" t="s">
        <v>225</v>
      </c>
      <c r="B866" s="140" t="s">
        <v>79</v>
      </c>
      <c r="C866" s="140" t="s">
        <v>80</v>
      </c>
      <c r="D866" s="140" t="s">
        <v>78</v>
      </c>
      <c r="E866" s="140"/>
      <c r="F866" s="140" t="s">
        <v>36</v>
      </c>
      <c r="G866" s="140"/>
      <c r="H866" s="140" t="s">
        <v>13</v>
      </c>
      <c r="I866" s="145"/>
      <c r="J866" s="195" t="s">
        <v>90</v>
      </c>
      <c r="K866" s="94" t="s">
        <v>23</v>
      </c>
      <c r="L866" s="95">
        <v>0.3</v>
      </c>
      <c r="M866" s="95">
        <v>0.85499999999999998</v>
      </c>
      <c r="N866" s="95">
        <v>0.66499999999999992</v>
      </c>
      <c r="O866" s="95">
        <v>1</v>
      </c>
      <c r="P866" s="95">
        <v>0.85</v>
      </c>
      <c r="Q866" s="95">
        <v>0.6</v>
      </c>
      <c r="R866" s="96">
        <v>96434764</v>
      </c>
      <c r="S866" s="155" t="s">
        <v>180</v>
      </c>
      <c r="T866" s="97">
        <v>1</v>
      </c>
      <c r="U866" s="98">
        <v>738.48</v>
      </c>
      <c r="V866" s="98">
        <f>T866*(U866*(1+P866)*1.18)+L866*M866*$V$1</f>
        <v>2145.6218399999998</v>
      </c>
      <c r="W866" s="81">
        <f>T866*(U866*(1+Q866)*1.18)+L866*N866*$W$1</f>
        <v>1675.5452399999999</v>
      </c>
      <c r="Y866" s="124">
        <f t="shared" ref="Y866:Y871" si="292">L866*M866*O866*$V$1</f>
        <v>533.52</v>
      </c>
      <c r="Z866" s="85">
        <f t="shared" ref="Z866:Z871" si="293">V866-Y866</f>
        <v>1612.1018399999998</v>
      </c>
      <c r="AB866" s="85">
        <f t="shared" ref="AB866:AB871" si="294">L866*N866*O866*$W$1</f>
        <v>281.29499999999996</v>
      </c>
      <c r="AC866" s="85">
        <f t="shared" ref="AC866:AC871" si="295">W866-AB866</f>
        <v>1394.2502399999998</v>
      </c>
    </row>
    <row r="867" spans="1:29" s="119" customFormat="1" ht="12" thickBot="1">
      <c r="A867" s="139" t="s">
        <v>225</v>
      </c>
      <c r="B867" s="140" t="s">
        <v>79</v>
      </c>
      <c r="C867" s="140" t="s">
        <v>80</v>
      </c>
      <c r="D867" s="140" t="s">
        <v>78</v>
      </c>
      <c r="E867" s="140"/>
      <c r="F867" s="140" t="s">
        <v>36</v>
      </c>
      <c r="G867" s="140"/>
      <c r="H867" s="140" t="s">
        <v>13</v>
      </c>
      <c r="I867" s="145"/>
      <c r="J867" s="199" t="s">
        <v>91</v>
      </c>
      <c r="K867" s="94" t="s">
        <v>157</v>
      </c>
      <c r="L867" s="95">
        <v>0.3</v>
      </c>
      <c r="M867" s="95">
        <v>0.95</v>
      </c>
      <c r="N867" s="95">
        <v>0.95</v>
      </c>
      <c r="O867" s="95">
        <v>1</v>
      </c>
      <c r="P867" s="95">
        <v>0.85</v>
      </c>
      <c r="Q867" s="95">
        <v>0.6</v>
      </c>
      <c r="R867" s="100">
        <v>96327366</v>
      </c>
      <c r="S867" s="152" t="s">
        <v>180</v>
      </c>
      <c r="T867" s="100">
        <v>1</v>
      </c>
      <c r="U867" s="98">
        <v>1054.3944000000001</v>
      </c>
      <c r="V867" s="98">
        <f>T867*(U867*(1+P867)*1.18)+L867*M867*$V$1</f>
        <v>2894.5429752</v>
      </c>
      <c r="W867" s="81">
        <f>T867*(U867*(1+Q867)*1.18)+L867*N867*$W$1</f>
        <v>2392.5466272000003</v>
      </c>
      <c r="Y867" s="124">
        <f t="shared" si="292"/>
        <v>592.79999999999995</v>
      </c>
      <c r="Z867" s="85">
        <f t="shared" si="293"/>
        <v>2301.7429751999998</v>
      </c>
      <c r="AB867" s="85">
        <f t="shared" si="294"/>
        <v>401.84999999999997</v>
      </c>
      <c r="AC867" s="85">
        <f t="shared" si="295"/>
        <v>1990.6966272000004</v>
      </c>
    </row>
    <row r="868" spans="1:29" s="119" customFormat="1" ht="12" thickBot="1">
      <c r="A868" s="139" t="s">
        <v>225</v>
      </c>
      <c r="B868" s="140" t="s">
        <v>79</v>
      </c>
      <c r="C868" s="140" t="s">
        <v>80</v>
      </c>
      <c r="D868" s="140" t="s">
        <v>78</v>
      </c>
      <c r="E868" s="140"/>
      <c r="F868" s="140" t="s">
        <v>36</v>
      </c>
      <c r="G868" s="140"/>
      <c r="H868" s="140" t="s">
        <v>13</v>
      </c>
      <c r="I868" s="145"/>
      <c r="J868" s="199" t="s">
        <v>158</v>
      </c>
      <c r="K868" s="94" t="s">
        <v>159</v>
      </c>
      <c r="L868" s="95">
        <v>0.4</v>
      </c>
      <c r="M868" s="95">
        <v>0.95</v>
      </c>
      <c r="N868" s="95">
        <v>0.95</v>
      </c>
      <c r="O868" s="95">
        <v>1</v>
      </c>
      <c r="P868" s="95">
        <v>0.85</v>
      </c>
      <c r="Q868" s="95">
        <v>0.6</v>
      </c>
      <c r="R868" s="100">
        <v>96307562</v>
      </c>
      <c r="S868" s="152" t="s">
        <v>180</v>
      </c>
      <c r="T868" s="100">
        <v>6</v>
      </c>
      <c r="U868" s="98">
        <v>784.25760000000002</v>
      </c>
      <c r="V868" s="98">
        <f>T868*(U868*(1+P868)*1.18)+L868*M868*$V$1</f>
        <v>11062.606044800001</v>
      </c>
      <c r="W868" s="81">
        <f>T868*(U868*(1+Q868)*1.18)+L868*N868*$W$1</f>
        <v>9419.8700927999998</v>
      </c>
      <c r="Y868" s="124">
        <f t="shared" si="292"/>
        <v>790.4</v>
      </c>
      <c r="Z868" s="85">
        <f t="shared" si="293"/>
        <v>10272.206044800001</v>
      </c>
      <c r="AB868" s="85">
        <f t="shared" si="294"/>
        <v>535.79999999999995</v>
      </c>
      <c r="AC868" s="85">
        <f t="shared" si="295"/>
        <v>8884.0700928000006</v>
      </c>
    </row>
    <row r="869" spans="1:29" s="119" customFormat="1" ht="12" thickBot="1">
      <c r="A869" s="139" t="s">
        <v>225</v>
      </c>
      <c r="B869" s="140" t="s">
        <v>79</v>
      </c>
      <c r="C869" s="140" t="s">
        <v>80</v>
      </c>
      <c r="D869" s="140" t="s">
        <v>78</v>
      </c>
      <c r="E869" s="140"/>
      <c r="F869" s="140" t="s">
        <v>36</v>
      </c>
      <c r="G869" s="140"/>
      <c r="H869" s="140" t="s">
        <v>13</v>
      </c>
      <c r="I869" s="145"/>
      <c r="J869" s="195" t="s">
        <v>93</v>
      </c>
      <c r="K869" s="94" t="s">
        <v>24</v>
      </c>
      <c r="L869" s="95">
        <v>0.3</v>
      </c>
      <c r="M869" s="95">
        <v>0.95</v>
      </c>
      <c r="N869" s="95">
        <v>0.95</v>
      </c>
      <c r="O869" s="95">
        <v>1</v>
      </c>
      <c r="P869" s="95">
        <v>0.85</v>
      </c>
      <c r="Q869" s="95">
        <v>0.6</v>
      </c>
      <c r="R869" s="100">
        <v>25181813</v>
      </c>
      <c r="S869" s="152" t="s">
        <v>180</v>
      </c>
      <c r="T869" s="100">
        <v>6</v>
      </c>
      <c r="U869" s="98">
        <v>1913.9178000000002</v>
      </c>
      <c r="V869" s="98">
        <f>T869*(U869*(1+P869)*1.18)+L869*M869*$V$1</f>
        <v>25661.295344399998</v>
      </c>
      <c r="W869" s="81">
        <f>T869*(U869*(1+Q869)*1.18)+L869*N869*$W$1</f>
        <v>22082.710838400002</v>
      </c>
      <c r="Y869" s="124">
        <f t="shared" si="292"/>
        <v>592.79999999999995</v>
      </c>
      <c r="Z869" s="85">
        <f t="shared" si="293"/>
        <v>25068.495344399998</v>
      </c>
      <c r="AB869" s="85">
        <f t="shared" si="294"/>
        <v>401.84999999999997</v>
      </c>
      <c r="AC869" s="85">
        <f t="shared" si="295"/>
        <v>21680.860838400004</v>
      </c>
    </row>
    <row r="870" spans="1:29" s="119" customFormat="1" ht="12" thickBot="1">
      <c r="A870" s="139" t="s">
        <v>225</v>
      </c>
      <c r="B870" s="140" t="s">
        <v>79</v>
      </c>
      <c r="C870" s="140" t="s">
        <v>80</v>
      </c>
      <c r="D870" s="140" t="s">
        <v>78</v>
      </c>
      <c r="E870" s="140"/>
      <c r="F870" s="140" t="s">
        <v>36</v>
      </c>
      <c r="G870" s="140"/>
      <c r="H870" s="140" t="s">
        <v>13</v>
      </c>
      <c r="I870" s="145"/>
      <c r="J870" s="195" t="s">
        <v>94</v>
      </c>
      <c r="K870" s="94" t="s">
        <v>25</v>
      </c>
      <c r="L870" s="95">
        <v>1</v>
      </c>
      <c r="M870" s="95">
        <v>0.47499999999999998</v>
      </c>
      <c r="N870" s="95">
        <v>0.52249999999999996</v>
      </c>
      <c r="O870" s="95">
        <v>1</v>
      </c>
      <c r="P870" s="95">
        <v>0.85</v>
      </c>
      <c r="Q870" s="95">
        <v>0.6</v>
      </c>
      <c r="R870" s="100">
        <v>96952179</v>
      </c>
      <c r="S870" s="152" t="s">
        <v>180</v>
      </c>
      <c r="T870" s="100">
        <v>1</v>
      </c>
      <c r="U870" s="98">
        <v>3057.0012000000002</v>
      </c>
      <c r="V870" s="98">
        <f>T870*(U870*(1+P870)*1.18)+L870*M870*$V$1</f>
        <v>7661.4336195999995</v>
      </c>
      <c r="W870" s="81">
        <f>T870*(U870*(1+Q870)*1.18)+L870*N870*$W$1</f>
        <v>6508.3432656000004</v>
      </c>
      <c r="Y870" s="124">
        <f t="shared" si="292"/>
        <v>988</v>
      </c>
      <c r="Z870" s="85">
        <f t="shared" si="293"/>
        <v>6673.4336195999995</v>
      </c>
      <c r="AB870" s="85">
        <f t="shared" si="294"/>
        <v>736.72499999999991</v>
      </c>
      <c r="AC870" s="85">
        <f t="shared" si="295"/>
        <v>5771.6182656000001</v>
      </c>
    </row>
    <row r="871" spans="1:29" s="119" customFormat="1">
      <c r="A871" s="139" t="s">
        <v>225</v>
      </c>
      <c r="B871" s="140" t="s">
        <v>79</v>
      </c>
      <c r="C871" s="140" t="s">
        <v>80</v>
      </c>
      <c r="D871" s="140" t="s">
        <v>78</v>
      </c>
      <c r="E871" s="140"/>
      <c r="F871" s="140" t="s">
        <v>36</v>
      </c>
      <c r="G871" s="140"/>
      <c r="H871" s="140" t="s">
        <v>13</v>
      </c>
      <c r="I871" s="145"/>
      <c r="J871" s="192" t="s">
        <v>95</v>
      </c>
      <c r="K871" s="77" t="s">
        <v>25</v>
      </c>
      <c r="L871" s="78">
        <v>1.3</v>
      </c>
      <c r="M871" s="78">
        <v>0.85499999999999998</v>
      </c>
      <c r="N871" s="78">
        <v>0.71249999999999991</v>
      </c>
      <c r="O871" s="78">
        <v>1</v>
      </c>
      <c r="P871" s="78">
        <v>0.85</v>
      </c>
      <c r="Q871" s="78">
        <v>0.6</v>
      </c>
      <c r="R871" s="79">
        <v>96952179</v>
      </c>
      <c r="S871" s="153" t="s">
        <v>180</v>
      </c>
      <c r="T871" s="79">
        <v>1</v>
      </c>
      <c r="U871" s="80">
        <v>3057.0012000000002</v>
      </c>
      <c r="V871" s="80">
        <f>T871*(U871*(1+P871)*1.18)+T872*(U872*(1+P872)*1.18)+L871*M871*$V$1</f>
        <v>24639.352351200003</v>
      </c>
      <c r="W871" s="102">
        <f>T871*(U871*(1+Q871)*1.18)+T872*(U872*(1+Q872)*1.18)+L871*N871*$W$1</f>
        <v>20616.224263200002</v>
      </c>
      <c r="Y871" s="124">
        <f t="shared" si="292"/>
        <v>2311.92</v>
      </c>
      <c r="Z871" s="85">
        <f t="shared" si="293"/>
        <v>22327.432351200005</v>
      </c>
      <c r="AB871" s="85">
        <f t="shared" si="294"/>
        <v>1306.0124999999998</v>
      </c>
      <c r="AC871" s="85">
        <f t="shared" si="295"/>
        <v>19310.211763200001</v>
      </c>
    </row>
    <row r="872" spans="1:29" s="119" customFormat="1">
      <c r="A872" s="139" t="s">
        <v>225</v>
      </c>
      <c r="B872" s="140" t="s">
        <v>79</v>
      </c>
      <c r="C872" s="140" t="s">
        <v>80</v>
      </c>
      <c r="D872" s="140" t="s">
        <v>78</v>
      </c>
      <c r="E872" s="140"/>
      <c r="F872" s="140" t="s">
        <v>36</v>
      </c>
      <c r="G872" s="140"/>
      <c r="H872" s="140" t="s">
        <v>13</v>
      </c>
      <c r="I872" s="145"/>
      <c r="J872" s="193" t="s">
        <v>95</v>
      </c>
      <c r="K872" s="3" t="s">
        <v>26</v>
      </c>
      <c r="L872" s="84"/>
      <c r="M872" s="84"/>
      <c r="N872" s="84"/>
      <c r="O872" s="84"/>
      <c r="P872" s="84">
        <v>0.85</v>
      </c>
      <c r="Q872" s="84">
        <v>0.6</v>
      </c>
      <c r="R872" s="82">
        <v>95962084</v>
      </c>
      <c r="S872" s="150" t="s">
        <v>180</v>
      </c>
      <c r="T872" s="82">
        <v>2</v>
      </c>
      <c r="U872" s="85">
        <v>3585.4326000000001</v>
      </c>
      <c r="V872" s="85"/>
      <c r="W872" s="86"/>
      <c r="Y872" s="85"/>
      <c r="Z872" s="85"/>
      <c r="AB872" s="85"/>
      <c r="AC872" s="85"/>
    </row>
    <row r="873" spans="1:29" s="119" customFormat="1" ht="12" thickBot="1">
      <c r="A873" s="139" t="s">
        <v>225</v>
      </c>
      <c r="B873" s="140" t="s">
        <v>79</v>
      </c>
      <c r="C873" s="140" t="s">
        <v>80</v>
      </c>
      <c r="D873" s="140" t="s">
        <v>78</v>
      </c>
      <c r="E873" s="140"/>
      <c r="F873" s="140" t="s">
        <v>36</v>
      </c>
      <c r="G873" s="140"/>
      <c r="H873" s="140" t="s">
        <v>13</v>
      </c>
      <c r="I873" s="145"/>
      <c r="J873" s="194" t="s">
        <v>95</v>
      </c>
      <c r="K873" s="88" t="s">
        <v>27</v>
      </c>
      <c r="L873" s="89"/>
      <c r="M873" s="89"/>
      <c r="N873" s="89"/>
      <c r="O873" s="89"/>
      <c r="P873" s="89">
        <v>0.85</v>
      </c>
      <c r="Q873" s="89">
        <v>0.6</v>
      </c>
      <c r="R873" s="90"/>
      <c r="S873" s="90"/>
      <c r="T873" s="90"/>
      <c r="U873" s="91"/>
      <c r="V873" s="91"/>
      <c r="W873" s="92"/>
      <c r="Y873" s="85"/>
      <c r="Z873" s="85"/>
      <c r="AB873" s="85"/>
      <c r="AC873" s="85"/>
    </row>
    <row r="874" spans="1:29" s="119" customFormat="1" ht="12" thickBot="1">
      <c r="A874" s="139" t="s">
        <v>225</v>
      </c>
      <c r="B874" s="140" t="s">
        <v>79</v>
      </c>
      <c r="C874" s="140" t="s">
        <v>80</v>
      </c>
      <c r="D874" s="140" t="s">
        <v>78</v>
      </c>
      <c r="E874" s="140"/>
      <c r="F874" s="140" t="s">
        <v>36</v>
      </c>
      <c r="G874" s="140"/>
      <c r="H874" s="140" t="s">
        <v>13</v>
      </c>
      <c r="I874" s="145"/>
      <c r="J874" s="195" t="s">
        <v>96</v>
      </c>
      <c r="K874" s="94" t="s">
        <v>28</v>
      </c>
      <c r="L874" s="95">
        <v>0.89999999999999991</v>
      </c>
      <c r="M874" s="95">
        <v>0.57950000000000002</v>
      </c>
      <c r="N874" s="95">
        <v>0.61749999999999994</v>
      </c>
      <c r="O874" s="95">
        <v>1</v>
      </c>
      <c r="P874" s="95">
        <v>0.85</v>
      </c>
      <c r="Q874" s="95">
        <v>0.6</v>
      </c>
      <c r="R874" s="100">
        <v>96475028</v>
      </c>
      <c r="S874" s="152" t="s">
        <v>180</v>
      </c>
      <c r="T874" s="100">
        <v>1</v>
      </c>
      <c r="U874" s="98">
        <v>2034.8592000000001</v>
      </c>
      <c r="V874" s="98">
        <f>T874*(U874*(1+P874)*1.18)+L874*M874*$V$1</f>
        <v>5526.9216336</v>
      </c>
      <c r="W874" s="81">
        <f>T874*(U874*(1+Q874)*1.18)+L874*N874*$W$1</f>
        <v>4625.4216696000003</v>
      </c>
      <c r="Y874" s="124">
        <f t="shared" ref="Y874:Y875" si="296">L874*M874*O874*$V$1</f>
        <v>1084.8239999999998</v>
      </c>
      <c r="Z874" s="85">
        <f t="shared" ref="Z874:Z875" si="297">V874-Y874</f>
        <v>4442.0976336000003</v>
      </c>
      <c r="AB874" s="85">
        <f t="shared" ref="AB874:AB875" si="298">L874*N874*O874*$W$1</f>
        <v>783.60749999999985</v>
      </c>
      <c r="AC874" s="85">
        <f t="shared" ref="AC874:AC875" si="299">W874-AB874</f>
        <v>3841.8141696000002</v>
      </c>
    </row>
    <row r="875" spans="1:29" s="119" customFormat="1">
      <c r="A875" s="139" t="s">
        <v>225</v>
      </c>
      <c r="B875" s="140" t="s">
        <v>79</v>
      </c>
      <c r="C875" s="140" t="s">
        <v>80</v>
      </c>
      <c r="D875" s="140" t="s">
        <v>78</v>
      </c>
      <c r="E875" s="140"/>
      <c r="F875" s="140" t="s">
        <v>36</v>
      </c>
      <c r="G875" s="140"/>
      <c r="H875" s="140" t="s">
        <v>13</v>
      </c>
      <c r="I875" s="145"/>
      <c r="J875" s="192" t="s">
        <v>97</v>
      </c>
      <c r="K875" s="77" t="s">
        <v>28</v>
      </c>
      <c r="L875" s="78">
        <v>1.2</v>
      </c>
      <c r="M875" s="78">
        <v>0.8929999999999999</v>
      </c>
      <c r="N875" s="78">
        <v>0.76</v>
      </c>
      <c r="O875" s="78">
        <v>1</v>
      </c>
      <c r="P875" s="78">
        <v>0.85</v>
      </c>
      <c r="Q875" s="78">
        <v>0.6</v>
      </c>
      <c r="R875" s="79">
        <v>96475028</v>
      </c>
      <c r="S875" s="153" t="s">
        <v>180</v>
      </c>
      <c r="T875" s="79">
        <v>1</v>
      </c>
      <c r="U875" s="80">
        <v>2034.8592000000001</v>
      </c>
      <c r="V875" s="80">
        <f>T875*(U875*(1+P875)*1.18)+T876*(U876*(1+P876)*1.18)+L875*M875*$V$1</f>
        <v>20881.480687200001</v>
      </c>
      <c r="W875" s="102">
        <f>T875*(U875*(1+Q875)*1.18)+T876*(U876*(1+Q876)*1.18)+L875*N875*$W$1</f>
        <v>17417.8574592</v>
      </c>
      <c r="Y875" s="124">
        <f t="shared" si="296"/>
        <v>2228.9279999999999</v>
      </c>
      <c r="Z875" s="85">
        <f t="shared" si="297"/>
        <v>18652.552687200001</v>
      </c>
      <c r="AB875" s="85">
        <f t="shared" si="298"/>
        <v>1285.9199999999998</v>
      </c>
      <c r="AC875" s="85">
        <f t="shared" si="299"/>
        <v>16131.9374592</v>
      </c>
    </row>
    <row r="876" spans="1:29" s="119" customFormat="1">
      <c r="A876" s="139" t="s">
        <v>225</v>
      </c>
      <c r="B876" s="140" t="s">
        <v>79</v>
      </c>
      <c r="C876" s="140" t="s">
        <v>80</v>
      </c>
      <c r="D876" s="140" t="s">
        <v>78</v>
      </c>
      <c r="E876" s="140"/>
      <c r="F876" s="140" t="s">
        <v>36</v>
      </c>
      <c r="G876" s="140"/>
      <c r="H876" s="140" t="s">
        <v>13</v>
      </c>
      <c r="I876" s="145"/>
      <c r="J876" s="193" t="s">
        <v>97</v>
      </c>
      <c r="K876" s="3" t="s">
        <v>29</v>
      </c>
      <c r="L876" s="84"/>
      <c r="M876" s="84"/>
      <c r="N876" s="84"/>
      <c r="O876" s="84"/>
      <c r="P876" s="84">
        <v>0.85</v>
      </c>
      <c r="Q876" s="84">
        <v>0.6</v>
      </c>
      <c r="R876" s="82">
        <v>96328254</v>
      </c>
      <c r="S876" s="150" t="s">
        <v>180</v>
      </c>
      <c r="T876" s="82">
        <v>2</v>
      </c>
      <c r="U876" s="85">
        <v>3254.7996000000003</v>
      </c>
      <c r="V876" s="85"/>
      <c r="W876" s="86"/>
      <c r="Y876" s="85"/>
      <c r="Z876" s="85"/>
      <c r="AB876" s="85"/>
      <c r="AC876" s="85"/>
    </row>
    <row r="877" spans="1:29" s="119" customFormat="1" ht="12" thickBot="1">
      <c r="A877" s="139" t="s">
        <v>225</v>
      </c>
      <c r="B877" s="140" t="s">
        <v>79</v>
      </c>
      <c r="C877" s="140" t="s">
        <v>80</v>
      </c>
      <c r="D877" s="140" t="s">
        <v>78</v>
      </c>
      <c r="E877" s="140"/>
      <c r="F877" s="140" t="s">
        <v>36</v>
      </c>
      <c r="G877" s="140"/>
      <c r="H877" s="140" t="s">
        <v>13</v>
      </c>
      <c r="I877" s="145"/>
      <c r="J877" s="194" t="s">
        <v>97</v>
      </c>
      <c r="K877" s="88" t="s">
        <v>31</v>
      </c>
      <c r="L877" s="89"/>
      <c r="M877" s="89"/>
      <c r="N877" s="89"/>
      <c r="O877" s="89"/>
      <c r="P877" s="89">
        <v>0.85</v>
      </c>
      <c r="Q877" s="89">
        <v>0.6</v>
      </c>
      <c r="R877" s="90"/>
      <c r="S877" s="90"/>
      <c r="T877" s="90"/>
      <c r="U877" s="91"/>
      <c r="V877" s="91"/>
      <c r="W877" s="92"/>
      <c r="Y877" s="85"/>
      <c r="Z877" s="85"/>
      <c r="AB877" s="85"/>
      <c r="AC877" s="85"/>
    </row>
    <row r="878" spans="1:29" s="119" customFormat="1">
      <c r="A878" s="139" t="s">
        <v>225</v>
      </c>
      <c r="B878" s="140" t="s">
        <v>79</v>
      </c>
      <c r="C878" s="140" t="s">
        <v>80</v>
      </c>
      <c r="D878" s="140" t="s">
        <v>78</v>
      </c>
      <c r="E878" s="140"/>
      <c r="F878" s="140" t="s">
        <v>36</v>
      </c>
      <c r="G878" s="140"/>
      <c r="H878" s="140" t="s">
        <v>13</v>
      </c>
      <c r="I878" s="145"/>
      <c r="J878" s="192" t="s">
        <v>98</v>
      </c>
      <c r="K878" s="77" t="s">
        <v>160</v>
      </c>
      <c r="L878" s="78">
        <v>1</v>
      </c>
      <c r="M878" s="78">
        <v>1.2825</v>
      </c>
      <c r="N878" s="78">
        <v>1.0449999999999999</v>
      </c>
      <c r="O878" s="78">
        <v>1</v>
      </c>
      <c r="P878" s="78">
        <v>0.85</v>
      </c>
      <c r="Q878" s="78">
        <v>0.6</v>
      </c>
      <c r="R878" s="79">
        <v>96943772</v>
      </c>
      <c r="S878" s="153" t="s">
        <v>180</v>
      </c>
      <c r="T878" s="79">
        <v>1</v>
      </c>
      <c r="U878" s="80">
        <v>3490.7561999999998</v>
      </c>
      <c r="V878" s="80">
        <f>T878*(U878*(1+P878)*1.18)+L878*M878*$V$1</f>
        <v>10287.920784599999</v>
      </c>
      <c r="W878" s="102">
        <f>T878*(U878*(1+Q878)*1.18)+L878*N878*$W$1</f>
        <v>8063.9977055999998</v>
      </c>
      <c r="Y878" s="124">
        <f>L878*M878*O878*$V$1</f>
        <v>2667.6</v>
      </c>
      <c r="Z878" s="85">
        <f>V878-Y878</f>
        <v>7620.3207845999987</v>
      </c>
      <c r="AB878" s="85">
        <f>L878*N878*O878*$W$1</f>
        <v>1473.4499999999998</v>
      </c>
      <c r="AC878" s="85">
        <f>W878-AB878</f>
        <v>6590.5477056</v>
      </c>
    </row>
    <row r="879" spans="1:29" s="119" customFormat="1" ht="12" thickBot="1">
      <c r="A879" s="139" t="s">
        <v>225</v>
      </c>
      <c r="B879" s="140" t="s">
        <v>79</v>
      </c>
      <c r="C879" s="140" t="s">
        <v>80</v>
      </c>
      <c r="D879" s="140" t="s">
        <v>78</v>
      </c>
      <c r="E879" s="140"/>
      <c r="F879" s="140" t="s">
        <v>36</v>
      </c>
      <c r="G879" s="140"/>
      <c r="H879" s="140" t="s">
        <v>13</v>
      </c>
      <c r="I879" s="145"/>
      <c r="J879" s="194" t="s">
        <v>98</v>
      </c>
      <c r="K879" s="88" t="s">
        <v>161</v>
      </c>
      <c r="L879" s="89"/>
      <c r="M879" s="89"/>
      <c r="N879" s="89"/>
      <c r="O879" s="89"/>
      <c r="P879" s="89">
        <v>0.85</v>
      </c>
      <c r="Q879" s="89">
        <v>0.6</v>
      </c>
      <c r="R879" s="90">
        <v>96943771</v>
      </c>
      <c r="S879" s="154" t="s">
        <v>180</v>
      </c>
      <c r="T879" s="90">
        <v>1</v>
      </c>
      <c r="U879" s="91">
        <v>3839.5146</v>
      </c>
      <c r="V879" s="91"/>
      <c r="W879" s="92"/>
      <c r="Y879" s="85"/>
      <c r="Z879" s="85"/>
      <c r="AB879" s="85"/>
      <c r="AC879" s="85"/>
    </row>
    <row r="880" spans="1:29" s="119" customFormat="1">
      <c r="A880" s="139" t="s">
        <v>225</v>
      </c>
      <c r="B880" s="140" t="s">
        <v>79</v>
      </c>
      <c r="C880" s="140" t="s">
        <v>80</v>
      </c>
      <c r="D880" s="140" t="s">
        <v>78</v>
      </c>
      <c r="E880" s="140"/>
      <c r="F880" s="140" t="s">
        <v>36</v>
      </c>
      <c r="G880" s="140"/>
      <c r="H880" s="140" t="s">
        <v>13</v>
      </c>
      <c r="I880" s="145"/>
      <c r="J880" s="192" t="s">
        <v>99</v>
      </c>
      <c r="K880" s="77" t="s">
        <v>165</v>
      </c>
      <c r="L880" s="78">
        <v>0.60000000000000009</v>
      </c>
      <c r="M880" s="78">
        <v>0.95</v>
      </c>
      <c r="N880" s="78">
        <v>0.95</v>
      </c>
      <c r="O880" s="78">
        <v>1</v>
      </c>
      <c r="P880" s="78">
        <v>0.85</v>
      </c>
      <c r="Q880" s="78">
        <v>0.6</v>
      </c>
      <c r="R880" s="79">
        <v>96943782</v>
      </c>
      <c r="S880" s="153" t="s">
        <v>180</v>
      </c>
      <c r="T880" s="79">
        <v>1</v>
      </c>
      <c r="U880" s="80">
        <v>3978.2957999999999</v>
      </c>
      <c r="V880" s="80">
        <f>T880*(U880*(1+P880)*1.18)+L880*M880*$V$1</f>
        <v>9870.2197314000005</v>
      </c>
      <c r="W880" s="102">
        <f>T880*(U880*(1+Q880)*1.18)+L880*N880*$W$1</f>
        <v>8314.7224704</v>
      </c>
      <c r="Y880" s="124">
        <f>L880*M880*O880*$V$1</f>
        <v>1185.6000000000001</v>
      </c>
      <c r="Z880" s="85">
        <f>V880-Y880</f>
        <v>8684.6197314000001</v>
      </c>
      <c r="AB880" s="85">
        <f>L880*N880*O880*$W$1</f>
        <v>803.7</v>
      </c>
      <c r="AC880" s="85">
        <f>W880-AB880</f>
        <v>7511.0224704000002</v>
      </c>
    </row>
    <row r="881" spans="1:29" s="119" customFormat="1" ht="12" thickBot="1">
      <c r="A881" s="139" t="s">
        <v>225</v>
      </c>
      <c r="B881" s="140" t="s">
        <v>79</v>
      </c>
      <c r="C881" s="140" t="s">
        <v>80</v>
      </c>
      <c r="D881" s="140" t="s">
        <v>78</v>
      </c>
      <c r="E881" s="140"/>
      <c r="F881" s="140" t="s">
        <v>36</v>
      </c>
      <c r="G881" s="140"/>
      <c r="H881" s="140" t="s">
        <v>13</v>
      </c>
      <c r="I881" s="145"/>
      <c r="J881" s="194" t="s">
        <v>99</v>
      </c>
      <c r="K881" s="88" t="s">
        <v>166</v>
      </c>
      <c r="L881" s="89"/>
      <c r="M881" s="89"/>
      <c r="N881" s="89"/>
      <c r="O881" s="89"/>
      <c r="P881" s="89">
        <v>0.85</v>
      </c>
      <c r="Q881" s="89">
        <v>0.6</v>
      </c>
      <c r="R881" s="90">
        <v>96943781</v>
      </c>
      <c r="S881" s="154" t="s">
        <v>180</v>
      </c>
      <c r="T881" s="90">
        <v>1</v>
      </c>
      <c r="U881" s="91">
        <v>3978.2957999999999</v>
      </c>
      <c r="V881" s="91"/>
      <c r="W881" s="92"/>
      <c r="Y881" s="85"/>
      <c r="Z881" s="85"/>
      <c r="AB881" s="85"/>
      <c r="AC881" s="85"/>
    </row>
    <row r="882" spans="1:29" s="119" customFormat="1" ht="12" thickBot="1">
      <c r="A882" s="139" t="s">
        <v>225</v>
      </c>
      <c r="B882" s="140" t="s">
        <v>79</v>
      </c>
      <c r="C882" s="140" t="s">
        <v>80</v>
      </c>
      <c r="D882" s="140" t="s">
        <v>78</v>
      </c>
      <c r="E882" s="140"/>
      <c r="F882" s="140" t="s">
        <v>36</v>
      </c>
      <c r="G882" s="140"/>
      <c r="H882" s="140" t="s">
        <v>13</v>
      </c>
      <c r="I882" s="145"/>
      <c r="J882" s="195" t="s">
        <v>92</v>
      </c>
      <c r="K882" s="94" t="s">
        <v>167</v>
      </c>
      <c r="L882" s="95">
        <v>2</v>
      </c>
      <c r="M882" s="95">
        <v>1.4249999999999998</v>
      </c>
      <c r="N882" s="95">
        <v>1.8049999999999999</v>
      </c>
      <c r="O882" s="95">
        <v>1</v>
      </c>
      <c r="P882" s="95">
        <v>0.85</v>
      </c>
      <c r="Q882" s="95">
        <v>0.6</v>
      </c>
      <c r="R882" s="100" t="s">
        <v>180</v>
      </c>
      <c r="S882" s="152" t="s">
        <v>180</v>
      </c>
      <c r="T882" s="100"/>
      <c r="U882" s="106"/>
      <c r="V882" s="106"/>
      <c r="W882" s="81"/>
      <c r="Y882" s="85"/>
      <c r="Z882" s="85"/>
      <c r="AB882" s="85"/>
      <c r="AC882" s="85"/>
    </row>
    <row r="883" spans="1:29" s="119" customFormat="1">
      <c r="A883" s="209" t="s">
        <v>226</v>
      </c>
      <c r="B883" s="181" t="s">
        <v>58</v>
      </c>
      <c r="C883" s="181" t="s">
        <v>228</v>
      </c>
      <c r="D883" s="181" t="s">
        <v>227</v>
      </c>
      <c r="E883" s="181" t="s">
        <v>171</v>
      </c>
      <c r="F883" s="181" t="s">
        <v>36</v>
      </c>
      <c r="G883" s="181"/>
      <c r="H883" s="181" t="s">
        <v>14</v>
      </c>
      <c r="I883" s="210"/>
      <c r="J883" s="196" t="s">
        <v>89</v>
      </c>
      <c r="K883" s="133" t="s">
        <v>20</v>
      </c>
      <c r="L883" s="134">
        <v>0.4</v>
      </c>
      <c r="M883" s="134">
        <v>0.95</v>
      </c>
      <c r="N883" s="134">
        <v>0.85499999999999998</v>
      </c>
      <c r="O883" s="134">
        <v>1</v>
      </c>
      <c r="P883" s="134">
        <v>0.88</v>
      </c>
      <c r="Q883" s="134">
        <f>P883</f>
        <v>0.88</v>
      </c>
      <c r="R883" s="135">
        <v>95599912</v>
      </c>
      <c r="S883" s="157" t="s">
        <v>19</v>
      </c>
      <c r="T883" s="135">
        <v>3.75</v>
      </c>
      <c r="U883" s="136">
        <v>275.43059999999997</v>
      </c>
      <c r="V883" s="136">
        <f>U883*(1+P883)*T883*1.18+((U884+U885)*(1+P884))*1.18+L883*M883*$V$1</f>
        <v>3526.8387619999999</v>
      </c>
      <c r="W883" s="137">
        <f>U883*(1+Q883)*T883*1.18+((U884+U885)*(1+Q884))*1.18+L883*N883*$W$1</f>
        <v>3158.5058429999999</v>
      </c>
      <c r="Y883" s="124">
        <f>L883*M883*O883*$V$1</f>
        <v>790.4</v>
      </c>
      <c r="Z883" s="85">
        <f>V883-Y883</f>
        <v>2736.4387619999998</v>
      </c>
      <c r="AB883" s="85">
        <f>L883*N883*O883*$W$1</f>
        <v>482.22</v>
      </c>
      <c r="AC883" s="85">
        <f>W883-AB883</f>
        <v>2676.2858429999997</v>
      </c>
    </row>
    <row r="884" spans="1:29" s="119" customFormat="1">
      <c r="A884" s="139" t="s">
        <v>226</v>
      </c>
      <c r="B884" s="140" t="s">
        <v>58</v>
      </c>
      <c r="C884" s="140" t="s">
        <v>228</v>
      </c>
      <c r="D884" s="140" t="s">
        <v>227</v>
      </c>
      <c r="E884" s="140" t="s">
        <v>171</v>
      </c>
      <c r="F884" s="140" t="s">
        <v>36</v>
      </c>
      <c r="G884" s="140"/>
      <c r="H884" s="140" t="s">
        <v>14</v>
      </c>
      <c r="I884" s="145"/>
      <c r="J884" s="197" t="s">
        <v>89</v>
      </c>
      <c r="K884" s="3" t="s">
        <v>21</v>
      </c>
      <c r="L884" s="84"/>
      <c r="M884" s="84"/>
      <c r="N884" s="84"/>
      <c r="O884" s="84"/>
      <c r="P884" s="84">
        <v>0.85</v>
      </c>
      <c r="Q884" s="84">
        <v>0.6</v>
      </c>
      <c r="R884" s="82">
        <v>55594651</v>
      </c>
      <c r="S884" s="82">
        <v>19347492</v>
      </c>
      <c r="T884" s="82">
        <v>1</v>
      </c>
      <c r="U884" s="85">
        <v>162.86339999999998</v>
      </c>
      <c r="V884" s="85"/>
      <c r="W884" s="86"/>
      <c r="Y884" s="85"/>
      <c r="Z884" s="85"/>
      <c r="AB884" s="85"/>
      <c r="AC884" s="85"/>
    </row>
    <row r="885" spans="1:29" s="119" customFormat="1" ht="12" thickBot="1">
      <c r="A885" s="139" t="s">
        <v>226</v>
      </c>
      <c r="B885" s="140" t="s">
        <v>58</v>
      </c>
      <c r="C885" s="140" t="s">
        <v>228</v>
      </c>
      <c r="D885" s="140" t="s">
        <v>227</v>
      </c>
      <c r="E885" s="140" t="s">
        <v>171</v>
      </c>
      <c r="F885" s="140" t="s">
        <v>36</v>
      </c>
      <c r="G885" s="140"/>
      <c r="H885" s="140" t="s">
        <v>14</v>
      </c>
      <c r="I885" s="145"/>
      <c r="J885" s="198" t="s">
        <v>89</v>
      </c>
      <c r="K885" s="88" t="s">
        <v>22</v>
      </c>
      <c r="L885" s="89"/>
      <c r="M885" s="89"/>
      <c r="N885" s="89"/>
      <c r="O885" s="89"/>
      <c r="P885" s="89">
        <v>0.85</v>
      </c>
      <c r="Q885" s="89">
        <v>0.6</v>
      </c>
      <c r="R885" s="90">
        <v>94525291</v>
      </c>
      <c r="S885" s="156" t="s">
        <v>19</v>
      </c>
      <c r="T885" s="90">
        <v>1</v>
      </c>
      <c r="U885" s="91">
        <v>41.044800000000002</v>
      </c>
      <c r="V885" s="91"/>
      <c r="W885" s="92"/>
      <c r="Y885" s="85"/>
      <c r="Z885" s="85"/>
      <c r="AB885" s="85"/>
      <c r="AC885" s="85"/>
    </row>
    <row r="886" spans="1:29" s="119" customFormat="1" ht="12" thickBot="1">
      <c r="A886" s="139" t="s">
        <v>226</v>
      </c>
      <c r="B886" s="140" t="s">
        <v>58</v>
      </c>
      <c r="C886" s="140" t="s">
        <v>228</v>
      </c>
      <c r="D886" s="140" t="s">
        <v>227</v>
      </c>
      <c r="E886" s="140" t="s">
        <v>171</v>
      </c>
      <c r="F886" s="140" t="s">
        <v>36</v>
      </c>
      <c r="G886" s="140"/>
      <c r="H886" s="140" t="s">
        <v>14</v>
      </c>
      <c r="I886" s="145"/>
      <c r="J886" s="195" t="s">
        <v>90</v>
      </c>
      <c r="K886" s="94" t="s">
        <v>23</v>
      </c>
      <c r="L886" s="95">
        <v>0.3</v>
      </c>
      <c r="M886" s="95">
        <v>0.85499999999999998</v>
      </c>
      <c r="N886" s="95">
        <v>0.66499999999999992</v>
      </c>
      <c r="O886" s="95">
        <v>1</v>
      </c>
      <c r="P886" s="95">
        <v>0.85</v>
      </c>
      <c r="Q886" s="95">
        <v>0.6</v>
      </c>
      <c r="R886" s="100">
        <v>42386928</v>
      </c>
      <c r="S886" s="100">
        <v>19347476</v>
      </c>
      <c r="T886" s="97">
        <v>1</v>
      </c>
      <c r="U886" s="98">
        <v>142.31040000000002</v>
      </c>
      <c r="V886" s="98">
        <f>T886*(U886*(1+P886)*1.18)+L886*M886*$V$1</f>
        <v>844.18360319999999</v>
      </c>
      <c r="W886" s="81">
        <f>T886*(U886*(1+Q886)*1.18)+L886*N886*$W$1</f>
        <v>549.97703520000005</v>
      </c>
      <c r="Y886" s="124">
        <f t="shared" ref="Y886:Y891" si="300">L886*M886*O886*$V$1</f>
        <v>533.52</v>
      </c>
      <c r="Z886" s="85">
        <f t="shared" ref="Z886:Z891" si="301">V886-Y886</f>
        <v>310.66360320000001</v>
      </c>
      <c r="AB886" s="85">
        <f t="shared" ref="AB886:AB891" si="302">L886*N886*O886*$W$1</f>
        <v>281.29499999999996</v>
      </c>
      <c r="AC886" s="85">
        <f t="shared" ref="AC886:AC891" si="303">W886-AB886</f>
        <v>268.68203520000009</v>
      </c>
    </row>
    <row r="887" spans="1:29" s="119" customFormat="1" ht="12" thickBot="1">
      <c r="A887" s="139" t="s">
        <v>226</v>
      </c>
      <c r="B887" s="140" t="s">
        <v>58</v>
      </c>
      <c r="C887" s="140" t="s">
        <v>228</v>
      </c>
      <c r="D887" s="140" t="s">
        <v>227</v>
      </c>
      <c r="E887" s="140" t="s">
        <v>171</v>
      </c>
      <c r="F887" s="140" t="s">
        <v>36</v>
      </c>
      <c r="G887" s="140"/>
      <c r="H887" s="140" t="s">
        <v>14</v>
      </c>
      <c r="I887" s="145"/>
      <c r="J887" s="199" t="s">
        <v>91</v>
      </c>
      <c r="K887" s="94" t="s">
        <v>157</v>
      </c>
      <c r="L887" s="95">
        <v>0.3</v>
      </c>
      <c r="M887" s="95">
        <v>0.95</v>
      </c>
      <c r="N887" s="95">
        <v>0.95</v>
      </c>
      <c r="O887" s="95">
        <v>1</v>
      </c>
      <c r="P887" s="95">
        <v>0.85</v>
      </c>
      <c r="Q887" s="95">
        <v>0.6</v>
      </c>
      <c r="R887" s="100">
        <v>96962173</v>
      </c>
      <c r="S887" s="100">
        <v>19347484</v>
      </c>
      <c r="T887" s="100">
        <v>1</v>
      </c>
      <c r="U887" s="98">
        <v>160.50720000000001</v>
      </c>
      <c r="V887" s="98">
        <f>T887*(U887*(1+P887)*1.18)+L887*M887*$V$1</f>
        <v>943.18721759999994</v>
      </c>
      <c r="W887" s="81">
        <f>T887*(U887*(1+Q887)*1.18)+L887*N887*$W$1</f>
        <v>704.88759359999995</v>
      </c>
      <c r="Y887" s="124">
        <f t="shared" si="300"/>
        <v>592.79999999999995</v>
      </c>
      <c r="Z887" s="85">
        <f t="shared" si="301"/>
        <v>350.38721759999999</v>
      </c>
      <c r="AB887" s="85">
        <f t="shared" si="302"/>
        <v>401.84999999999997</v>
      </c>
      <c r="AC887" s="85">
        <f t="shared" si="303"/>
        <v>303.03759359999998</v>
      </c>
    </row>
    <row r="888" spans="1:29" s="119" customFormat="1" ht="12" thickBot="1">
      <c r="A888" s="139" t="s">
        <v>226</v>
      </c>
      <c r="B888" s="140" t="s">
        <v>58</v>
      </c>
      <c r="C888" s="140" t="s">
        <v>228</v>
      </c>
      <c r="D888" s="140" t="s">
        <v>227</v>
      </c>
      <c r="E888" s="140" t="s">
        <v>171</v>
      </c>
      <c r="F888" s="140" t="s">
        <v>36</v>
      </c>
      <c r="G888" s="140"/>
      <c r="H888" s="140" t="s">
        <v>14</v>
      </c>
      <c r="I888" s="145"/>
      <c r="J888" s="199" t="s">
        <v>158</v>
      </c>
      <c r="K888" s="94" t="s">
        <v>159</v>
      </c>
      <c r="L888" s="95">
        <v>0.4</v>
      </c>
      <c r="M888" s="95">
        <v>0.95</v>
      </c>
      <c r="N888" s="95">
        <v>0.95</v>
      </c>
      <c r="O888" s="95">
        <v>1</v>
      </c>
      <c r="P888" s="95">
        <v>0.85</v>
      </c>
      <c r="Q888" s="95">
        <v>0.6</v>
      </c>
      <c r="R888" s="100">
        <v>96464000</v>
      </c>
      <c r="S888" s="100">
        <v>19347366</v>
      </c>
      <c r="T888" s="100">
        <v>4</v>
      </c>
      <c r="U888" s="98">
        <v>78.540000000000006</v>
      </c>
      <c r="V888" s="98">
        <f>T888*(U888*(1+P888)*1.18)+L888*M888*$V$1</f>
        <v>1476.21128</v>
      </c>
      <c r="W888" s="81">
        <f>T888*(U888*(1+Q888)*1.18)+L888*N888*$W$1</f>
        <v>1128.93408</v>
      </c>
      <c r="Y888" s="124">
        <f t="shared" si="300"/>
        <v>790.4</v>
      </c>
      <c r="Z888" s="85">
        <f t="shared" si="301"/>
        <v>685.81128000000001</v>
      </c>
      <c r="AB888" s="85">
        <f t="shared" si="302"/>
        <v>535.79999999999995</v>
      </c>
      <c r="AC888" s="85">
        <f t="shared" si="303"/>
        <v>593.13408000000004</v>
      </c>
    </row>
    <row r="889" spans="1:29" s="119" customFormat="1" ht="12" thickBot="1">
      <c r="A889" s="139" t="s">
        <v>226</v>
      </c>
      <c r="B889" s="140" t="s">
        <v>58</v>
      </c>
      <c r="C889" s="140" t="s">
        <v>228</v>
      </c>
      <c r="D889" s="140" t="s">
        <v>227</v>
      </c>
      <c r="E889" s="140" t="s">
        <v>171</v>
      </c>
      <c r="F889" s="140" t="s">
        <v>36</v>
      </c>
      <c r="G889" s="140"/>
      <c r="H889" s="140" t="s">
        <v>14</v>
      </c>
      <c r="I889" s="145"/>
      <c r="J889" s="195" t="s">
        <v>93</v>
      </c>
      <c r="K889" s="94" t="s">
        <v>24</v>
      </c>
      <c r="L889" s="95">
        <v>0.3</v>
      </c>
      <c r="M889" s="95">
        <v>0.95</v>
      </c>
      <c r="N889" s="95">
        <v>0.95</v>
      </c>
      <c r="O889" s="95">
        <v>1</v>
      </c>
      <c r="P889" s="95">
        <v>0.85</v>
      </c>
      <c r="Q889" s="95">
        <v>0.6</v>
      </c>
      <c r="R889" s="100">
        <v>25182496</v>
      </c>
      <c r="S889" s="100">
        <v>19347521</v>
      </c>
      <c r="T889" s="100">
        <v>1</v>
      </c>
      <c r="U889" s="98">
        <v>1413.72</v>
      </c>
      <c r="V889" s="98">
        <f>T889*(U889*(1+P889)*1.18)+L889*M889*$V$1</f>
        <v>3678.9507599999997</v>
      </c>
      <c r="W889" s="81">
        <f>T889*(U889*(1+Q889)*1.18)+L889*N889*$W$1</f>
        <v>3070.95336</v>
      </c>
      <c r="Y889" s="124">
        <f t="shared" si="300"/>
        <v>592.79999999999995</v>
      </c>
      <c r="Z889" s="85">
        <f t="shared" si="301"/>
        <v>3086.1507599999995</v>
      </c>
      <c r="AB889" s="85">
        <f t="shared" si="302"/>
        <v>401.84999999999997</v>
      </c>
      <c r="AC889" s="85">
        <f t="shared" si="303"/>
        <v>2669.1033600000001</v>
      </c>
    </row>
    <row r="890" spans="1:29" s="119" customFormat="1" ht="12" thickBot="1">
      <c r="A890" s="139" t="s">
        <v>226</v>
      </c>
      <c r="B890" s="140" t="s">
        <v>58</v>
      </c>
      <c r="C890" s="140" t="s">
        <v>228</v>
      </c>
      <c r="D890" s="140" t="s">
        <v>227</v>
      </c>
      <c r="E890" s="140" t="s">
        <v>171</v>
      </c>
      <c r="F890" s="140" t="s">
        <v>36</v>
      </c>
      <c r="G890" s="140"/>
      <c r="H890" s="140" t="s">
        <v>14</v>
      </c>
      <c r="I890" s="145"/>
      <c r="J890" s="195" t="s">
        <v>94</v>
      </c>
      <c r="K890" s="94" t="s">
        <v>25</v>
      </c>
      <c r="L890" s="95">
        <v>1</v>
      </c>
      <c r="M890" s="95">
        <v>0.47499999999999998</v>
      </c>
      <c r="N890" s="95">
        <v>0.52249999999999996</v>
      </c>
      <c r="O890" s="95">
        <v>1</v>
      </c>
      <c r="P890" s="95">
        <v>0.85</v>
      </c>
      <c r="Q890" s="95">
        <v>0.6</v>
      </c>
      <c r="R890" s="100">
        <v>94566892</v>
      </c>
      <c r="S890" s="100">
        <v>19347588</v>
      </c>
      <c r="T890" s="100">
        <v>1</v>
      </c>
      <c r="U890" s="98">
        <v>751.077</v>
      </c>
      <c r="V890" s="98">
        <f>T890*(U890*(1+P890)*1.18)+L890*M890*$V$1</f>
        <v>2627.6010909999995</v>
      </c>
      <c r="W890" s="81">
        <f>T890*(U890*(1+Q890)*1.18)+L890*N890*$W$1</f>
        <v>2154.7583759999998</v>
      </c>
      <c r="Y890" s="124">
        <f t="shared" si="300"/>
        <v>988</v>
      </c>
      <c r="Z890" s="85">
        <f t="shared" si="301"/>
        <v>1639.6010909999995</v>
      </c>
      <c r="AB890" s="85">
        <f t="shared" si="302"/>
        <v>736.72499999999991</v>
      </c>
      <c r="AC890" s="85">
        <f t="shared" si="303"/>
        <v>1418.0333759999999</v>
      </c>
    </row>
    <row r="891" spans="1:29" s="119" customFormat="1">
      <c r="A891" s="139" t="s">
        <v>226</v>
      </c>
      <c r="B891" s="140" t="s">
        <v>58</v>
      </c>
      <c r="C891" s="140" t="s">
        <v>228</v>
      </c>
      <c r="D891" s="140" t="s">
        <v>227</v>
      </c>
      <c r="E891" s="140" t="s">
        <v>171</v>
      </c>
      <c r="F891" s="140" t="s">
        <v>36</v>
      </c>
      <c r="G891" s="140"/>
      <c r="H891" s="140" t="s">
        <v>14</v>
      </c>
      <c r="I891" s="145"/>
      <c r="J891" s="192" t="s">
        <v>95</v>
      </c>
      <c r="K891" s="77" t="s">
        <v>25</v>
      </c>
      <c r="L891" s="78">
        <v>1.3</v>
      </c>
      <c r="M891" s="78">
        <v>0.85499999999999998</v>
      </c>
      <c r="N891" s="78">
        <v>0.71249999999999991</v>
      </c>
      <c r="O891" s="78">
        <v>1</v>
      </c>
      <c r="P891" s="78">
        <v>0.85</v>
      </c>
      <c r="Q891" s="78">
        <v>0.6</v>
      </c>
      <c r="R891" s="79">
        <v>94566892</v>
      </c>
      <c r="S891" s="79">
        <v>19347588</v>
      </c>
      <c r="T891" s="79">
        <v>1</v>
      </c>
      <c r="U891" s="80">
        <v>751.077</v>
      </c>
      <c r="V891" s="80">
        <f>T891*(U891*(1+P891)*1.18)+T892*(U892*(1+P892)*1.18)+L891*M891*$V$1</f>
        <v>7741.5636101999999</v>
      </c>
      <c r="W891" s="102">
        <f>T891*(U891*(1+Q891)*1.18)+T892*(U892*(1+Q892)*1.18)+L891*N891*$W$1</f>
        <v>6001.9204872</v>
      </c>
      <c r="Y891" s="124">
        <f t="shared" si="300"/>
        <v>2311.92</v>
      </c>
      <c r="Z891" s="85">
        <f t="shared" si="301"/>
        <v>5429.6436101999998</v>
      </c>
      <c r="AB891" s="85">
        <f t="shared" si="302"/>
        <v>1306.0124999999998</v>
      </c>
      <c r="AC891" s="85">
        <f t="shared" si="303"/>
        <v>4695.9079872000002</v>
      </c>
    </row>
    <row r="892" spans="1:29" s="119" customFormat="1">
      <c r="A892" s="139" t="s">
        <v>226</v>
      </c>
      <c r="B892" s="140" t="s">
        <v>58</v>
      </c>
      <c r="C892" s="140" t="s">
        <v>228</v>
      </c>
      <c r="D892" s="140" t="s">
        <v>227</v>
      </c>
      <c r="E892" s="140" t="s">
        <v>171</v>
      </c>
      <c r="F892" s="140" t="s">
        <v>36</v>
      </c>
      <c r="G892" s="140"/>
      <c r="H892" s="140" t="s">
        <v>14</v>
      </c>
      <c r="I892" s="145"/>
      <c r="J892" s="193" t="s">
        <v>95</v>
      </c>
      <c r="K892" s="3" t="s">
        <v>26</v>
      </c>
      <c r="L892" s="84"/>
      <c r="M892" s="84"/>
      <c r="N892" s="84"/>
      <c r="O892" s="84"/>
      <c r="P892" s="84">
        <v>0.85</v>
      </c>
      <c r="Q892" s="84">
        <v>0.6</v>
      </c>
      <c r="R892" s="82">
        <v>96471274</v>
      </c>
      <c r="S892" s="82">
        <v>19347611</v>
      </c>
      <c r="T892" s="82">
        <v>2</v>
      </c>
      <c r="U892" s="85">
        <v>868.08119999999997</v>
      </c>
      <c r="V892" s="85"/>
      <c r="W892" s="86"/>
      <c r="Y892" s="85"/>
      <c r="Z892" s="85"/>
      <c r="AB892" s="85"/>
      <c r="AC892" s="85"/>
    </row>
    <row r="893" spans="1:29" s="119" customFormat="1" ht="12.75" thickBot="1">
      <c r="A893" s="139" t="s">
        <v>226</v>
      </c>
      <c r="B893" s="140" t="s">
        <v>58</v>
      </c>
      <c r="C893" s="140" t="s">
        <v>228</v>
      </c>
      <c r="D893" s="140" t="s">
        <v>227</v>
      </c>
      <c r="E893" s="140" t="s">
        <v>171</v>
      </c>
      <c r="F893" s="140" t="s">
        <v>36</v>
      </c>
      <c r="G893" s="140"/>
      <c r="H893" s="140" t="s">
        <v>14</v>
      </c>
      <c r="I893" s="145"/>
      <c r="J893" s="194" t="s">
        <v>95</v>
      </c>
      <c r="K893" s="88" t="s">
        <v>244</v>
      </c>
      <c r="L893" s="89"/>
      <c r="M893" s="89"/>
      <c r="N893" s="89"/>
      <c r="O893" s="89"/>
      <c r="P893" s="89">
        <v>0.85</v>
      </c>
      <c r="Q893" s="89">
        <v>0.6</v>
      </c>
      <c r="R893" s="90"/>
      <c r="S893" s="214">
        <v>19373905</v>
      </c>
      <c r="T893" s="90">
        <v>1</v>
      </c>
      <c r="U893" s="91">
        <v>2487.2393999999999</v>
      </c>
      <c r="V893" s="91"/>
      <c r="W893" s="92"/>
      <c r="Y893" s="85"/>
      <c r="Z893" s="85"/>
      <c r="AB893" s="85"/>
      <c r="AC893" s="85"/>
    </row>
    <row r="894" spans="1:29" s="119" customFormat="1" ht="12" thickBot="1">
      <c r="A894" s="139" t="s">
        <v>226</v>
      </c>
      <c r="B894" s="140" t="s">
        <v>58</v>
      </c>
      <c r="C894" s="140" t="s">
        <v>228</v>
      </c>
      <c r="D894" s="140" t="s">
        <v>227</v>
      </c>
      <c r="E894" s="140" t="s">
        <v>171</v>
      </c>
      <c r="F894" s="140" t="s">
        <v>36</v>
      </c>
      <c r="G894" s="140"/>
      <c r="H894" s="140" t="s">
        <v>14</v>
      </c>
      <c r="I894" s="145"/>
      <c r="J894" s="195" t="s">
        <v>96</v>
      </c>
      <c r="K894" s="94" t="s">
        <v>28</v>
      </c>
      <c r="L894" s="95">
        <v>1.6</v>
      </c>
      <c r="M894" s="95">
        <v>0.57950000000000002</v>
      </c>
      <c r="N894" s="95">
        <v>0.61749999999999994</v>
      </c>
      <c r="O894" s="95">
        <v>1</v>
      </c>
      <c r="P894" s="95">
        <v>0.85</v>
      </c>
      <c r="Q894" s="95">
        <v>0.6</v>
      </c>
      <c r="R894" s="100">
        <v>96473229</v>
      </c>
      <c r="S894" s="100">
        <v>19347615</v>
      </c>
      <c r="T894" s="100">
        <v>1</v>
      </c>
      <c r="U894" s="98">
        <v>947.20259999999996</v>
      </c>
      <c r="V894" s="98">
        <f>T894*(U894*(1+P894)*1.18)+L894*M894*$V$1</f>
        <v>3996.3192758</v>
      </c>
      <c r="W894" s="81">
        <f>T894*(U894*(1+Q894)*1.18)+L894*N894*$W$1</f>
        <v>3181.3985087999999</v>
      </c>
      <c r="Y894" s="124">
        <f t="shared" ref="Y894:Y895" si="304">L894*M894*O894*$V$1</f>
        <v>1928.576</v>
      </c>
      <c r="Z894" s="85">
        <f t="shared" ref="Z894:Z895" si="305">V894-Y894</f>
        <v>2067.7432758</v>
      </c>
      <c r="AB894" s="85">
        <f t="shared" ref="AB894:AB895" si="306">L894*N894*O894*$W$1</f>
        <v>1393.08</v>
      </c>
      <c r="AC894" s="85">
        <f t="shared" ref="AC894:AC895" si="307">W894-AB894</f>
        <v>1788.3185088</v>
      </c>
    </row>
    <row r="895" spans="1:29" s="119" customFormat="1">
      <c r="A895" s="139" t="s">
        <v>226</v>
      </c>
      <c r="B895" s="140" t="s">
        <v>58</v>
      </c>
      <c r="C895" s="140" t="s">
        <v>228</v>
      </c>
      <c r="D895" s="140" t="s">
        <v>227</v>
      </c>
      <c r="E895" s="140" t="s">
        <v>171</v>
      </c>
      <c r="F895" s="140" t="s">
        <v>36</v>
      </c>
      <c r="G895" s="140"/>
      <c r="H895" s="140" t="s">
        <v>14</v>
      </c>
      <c r="I895" s="145"/>
      <c r="J895" s="192" t="s">
        <v>184</v>
      </c>
      <c r="K895" s="77" t="s">
        <v>28</v>
      </c>
      <c r="L895" s="78">
        <v>1.1000000000000001</v>
      </c>
      <c r="M895" s="78">
        <v>0.8929999999999999</v>
      </c>
      <c r="N895" s="78">
        <v>0.76</v>
      </c>
      <c r="O895" s="78">
        <v>1</v>
      </c>
      <c r="P895" s="78">
        <v>0.85</v>
      </c>
      <c r="Q895" s="78">
        <v>0.6</v>
      </c>
      <c r="R895" s="79">
        <v>96473229</v>
      </c>
      <c r="S895" s="79">
        <v>19347615</v>
      </c>
      <c r="T895" s="79">
        <v>1</v>
      </c>
      <c r="U895" s="80">
        <v>947.20259999999996</v>
      </c>
      <c r="V895" s="80">
        <f>T895*(U895*(1+P895)*1.18)+T896*(U896*(1+P896)*1.18)+L895*M895*$V$1</f>
        <v>8844.8064357999992</v>
      </c>
      <c r="W895" s="102">
        <f>T895*(U895*(1+Q895)*1.18)+T896*(U896*(1+Q896)*1.18)+L895*N895*$W$1</f>
        <v>7061.2442688000001</v>
      </c>
      <c r="Y895" s="124">
        <f t="shared" si="304"/>
        <v>2043.184</v>
      </c>
      <c r="Z895" s="85">
        <f t="shared" si="305"/>
        <v>6801.622435799999</v>
      </c>
      <c r="AB895" s="85">
        <f t="shared" si="306"/>
        <v>1178.7600000000002</v>
      </c>
      <c r="AC895" s="85">
        <f t="shared" si="307"/>
        <v>5882.4842687999999</v>
      </c>
    </row>
    <row r="896" spans="1:29" s="119" customFormat="1">
      <c r="A896" s="139" t="s">
        <v>226</v>
      </c>
      <c r="B896" s="140" t="s">
        <v>58</v>
      </c>
      <c r="C896" s="140" t="s">
        <v>228</v>
      </c>
      <c r="D896" s="140" t="s">
        <v>227</v>
      </c>
      <c r="E896" s="140" t="s">
        <v>171</v>
      </c>
      <c r="F896" s="140" t="s">
        <v>36</v>
      </c>
      <c r="G896" s="140"/>
      <c r="H896" s="140" t="s">
        <v>14</v>
      </c>
      <c r="I896" s="145"/>
      <c r="J896" s="193" t="s">
        <v>184</v>
      </c>
      <c r="K896" s="3" t="s">
        <v>30</v>
      </c>
      <c r="L896" s="84"/>
      <c r="M896" s="84"/>
      <c r="N896" s="84"/>
      <c r="O896" s="84"/>
      <c r="P896" s="84">
        <v>0.85</v>
      </c>
      <c r="Q896" s="84">
        <v>0.6</v>
      </c>
      <c r="R896" s="82">
        <v>96470999</v>
      </c>
      <c r="S896" s="82">
        <v>19347575</v>
      </c>
      <c r="T896" s="82">
        <v>2</v>
      </c>
      <c r="U896" s="85">
        <v>1084.26</v>
      </c>
      <c r="V896" s="85"/>
      <c r="W896" s="86"/>
      <c r="Y896" s="85"/>
      <c r="Z896" s="85"/>
      <c r="AB896" s="85"/>
      <c r="AC896" s="85"/>
    </row>
    <row r="897" spans="1:29" s="119" customFormat="1" ht="12" thickBot="1">
      <c r="A897" s="139" t="s">
        <v>226</v>
      </c>
      <c r="B897" s="140" t="s">
        <v>58</v>
      </c>
      <c r="C897" s="140" t="s">
        <v>228</v>
      </c>
      <c r="D897" s="140" t="s">
        <v>227</v>
      </c>
      <c r="E897" s="140" t="s">
        <v>171</v>
      </c>
      <c r="F897" s="140" t="s">
        <v>36</v>
      </c>
      <c r="G897" s="140"/>
      <c r="H897" s="140" t="s">
        <v>14</v>
      </c>
      <c r="I897" s="145"/>
      <c r="J897" s="194" t="s">
        <v>184</v>
      </c>
      <c r="K897" s="88" t="s">
        <v>31</v>
      </c>
      <c r="L897" s="89"/>
      <c r="M897" s="89"/>
      <c r="N897" s="89"/>
      <c r="O897" s="89"/>
      <c r="P897" s="89">
        <v>0.85</v>
      </c>
      <c r="Q897" s="89">
        <v>0.6</v>
      </c>
      <c r="R897" s="90"/>
      <c r="S897" s="90"/>
      <c r="T897" s="90"/>
      <c r="U897" s="91"/>
      <c r="V897" s="91"/>
      <c r="W897" s="92"/>
      <c r="Y897" s="85"/>
      <c r="Z897" s="85"/>
      <c r="AB897" s="85"/>
      <c r="AC897" s="85"/>
    </row>
    <row r="898" spans="1:29" s="119" customFormat="1">
      <c r="A898" s="139" t="s">
        <v>226</v>
      </c>
      <c r="B898" s="140" t="s">
        <v>58</v>
      </c>
      <c r="C898" s="140" t="s">
        <v>228</v>
      </c>
      <c r="D898" s="140" t="s">
        <v>227</v>
      </c>
      <c r="E898" s="140" t="s">
        <v>171</v>
      </c>
      <c r="F898" s="140" t="s">
        <v>36</v>
      </c>
      <c r="G898" s="140"/>
      <c r="H898" s="140" t="s">
        <v>14</v>
      </c>
      <c r="I898" s="145"/>
      <c r="J898" s="192" t="s">
        <v>98</v>
      </c>
      <c r="K898" s="77" t="s">
        <v>160</v>
      </c>
      <c r="L898" s="78">
        <v>1</v>
      </c>
      <c r="M898" s="78">
        <v>1.2825</v>
      </c>
      <c r="N898" s="78">
        <v>1.0449999999999999</v>
      </c>
      <c r="O898" s="78">
        <v>1</v>
      </c>
      <c r="P898" s="78">
        <v>0.85</v>
      </c>
      <c r="Q898" s="78">
        <v>0.6</v>
      </c>
      <c r="R898" s="79">
        <v>96980827</v>
      </c>
      <c r="S898" s="79">
        <v>19347951</v>
      </c>
      <c r="T898" s="79">
        <v>1</v>
      </c>
      <c r="U898" s="80">
        <v>1311.72</v>
      </c>
      <c r="V898" s="80">
        <f>T898*(U898*(1+P898)*1.18)+L898*M898*$V$1</f>
        <v>5531.0847599999997</v>
      </c>
      <c r="W898" s="102">
        <f>T898*(U898*(1+Q898)*1.18)+L898*N898*$W$1</f>
        <v>3949.9773599999994</v>
      </c>
      <c r="Y898" s="124">
        <f>L898*M898*O898*$V$1</f>
        <v>2667.6</v>
      </c>
      <c r="Z898" s="85">
        <f>V898-Y898</f>
        <v>2863.4847599999998</v>
      </c>
      <c r="AB898" s="85">
        <f>L898*N898*O898*$W$1</f>
        <v>1473.4499999999998</v>
      </c>
      <c r="AC898" s="85">
        <f>W898-AB898</f>
        <v>2476.5273599999996</v>
      </c>
    </row>
    <row r="899" spans="1:29" s="119" customFormat="1" ht="12" thickBot="1">
      <c r="A899" s="139" t="s">
        <v>226</v>
      </c>
      <c r="B899" s="140" t="s">
        <v>58</v>
      </c>
      <c r="C899" s="140" t="s">
        <v>228</v>
      </c>
      <c r="D899" s="140" t="s">
        <v>227</v>
      </c>
      <c r="E899" s="140" t="s">
        <v>171</v>
      </c>
      <c r="F899" s="140" t="s">
        <v>36</v>
      </c>
      <c r="G899" s="140"/>
      <c r="H899" s="140" t="s">
        <v>14</v>
      </c>
      <c r="I899" s="145"/>
      <c r="J899" s="194" t="s">
        <v>98</v>
      </c>
      <c r="K899" s="88" t="s">
        <v>161</v>
      </c>
      <c r="L899" s="89"/>
      <c r="M899" s="89"/>
      <c r="N899" s="89"/>
      <c r="O899" s="89"/>
      <c r="P899" s="89">
        <v>0.85</v>
      </c>
      <c r="Q899" s="89">
        <v>0.6</v>
      </c>
      <c r="R899" s="90">
        <v>96980826</v>
      </c>
      <c r="S899" s="90">
        <v>19347950</v>
      </c>
      <c r="T899" s="90">
        <v>1</v>
      </c>
      <c r="U899" s="91">
        <v>1311.72</v>
      </c>
      <c r="V899" s="91"/>
      <c r="W899" s="92"/>
      <c r="Y899" s="85"/>
      <c r="Z899" s="85"/>
      <c r="AB899" s="85"/>
      <c r="AC899" s="85"/>
    </row>
    <row r="900" spans="1:29" s="119" customFormat="1">
      <c r="A900" s="139" t="s">
        <v>226</v>
      </c>
      <c r="B900" s="140" t="s">
        <v>58</v>
      </c>
      <c r="C900" s="140" t="s">
        <v>228</v>
      </c>
      <c r="D900" s="140" t="s">
        <v>227</v>
      </c>
      <c r="E900" s="140" t="s">
        <v>171</v>
      </c>
      <c r="F900" s="140" t="s">
        <v>36</v>
      </c>
      <c r="G900" s="140"/>
      <c r="H900" s="140" t="s">
        <v>14</v>
      </c>
      <c r="I900" s="145"/>
      <c r="J900" s="192" t="s">
        <v>99</v>
      </c>
      <c r="K900" s="77" t="s">
        <v>165</v>
      </c>
      <c r="L900" s="78">
        <v>0.60000000000000009</v>
      </c>
      <c r="M900" s="78">
        <v>0.95</v>
      </c>
      <c r="N900" s="78">
        <v>0.95</v>
      </c>
      <c r="O900" s="78">
        <v>1</v>
      </c>
      <c r="P900" s="78">
        <v>0.85</v>
      </c>
      <c r="Q900" s="78">
        <v>0.6</v>
      </c>
      <c r="R900" s="79">
        <v>96980829</v>
      </c>
      <c r="S900" s="79">
        <v>19347952</v>
      </c>
      <c r="T900" s="79">
        <v>1</v>
      </c>
      <c r="U900" s="80">
        <v>890.46</v>
      </c>
      <c r="V900" s="80">
        <f>T900*(U900*(1+P900)*1.18)+L900*M900*$V$1</f>
        <v>3129.4741800000002</v>
      </c>
      <c r="W900" s="102">
        <f>T900*(U900*(1+Q900)*1.18)+L900*N900*$W$1</f>
        <v>2484.8884800000001</v>
      </c>
      <c r="Y900" s="124">
        <f>L900*M900*O900*$V$1</f>
        <v>1185.6000000000001</v>
      </c>
      <c r="Z900" s="85">
        <f>V900-Y900</f>
        <v>1943.87418</v>
      </c>
      <c r="AB900" s="85">
        <f>L900*N900*O900*$W$1</f>
        <v>803.7</v>
      </c>
      <c r="AC900" s="85">
        <f>W900-AB900</f>
        <v>1681.18848</v>
      </c>
    </row>
    <row r="901" spans="1:29" s="119" customFormat="1" ht="12" thickBot="1">
      <c r="A901" s="139" t="s">
        <v>226</v>
      </c>
      <c r="B901" s="140" t="s">
        <v>58</v>
      </c>
      <c r="C901" s="140" t="s">
        <v>228</v>
      </c>
      <c r="D901" s="140" t="s">
        <v>227</v>
      </c>
      <c r="E901" s="140" t="s">
        <v>171</v>
      </c>
      <c r="F901" s="140" t="s">
        <v>36</v>
      </c>
      <c r="G901" s="140"/>
      <c r="H901" s="140" t="s">
        <v>14</v>
      </c>
      <c r="I901" s="145"/>
      <c r="J901" s="194" t="s">
        <v>99</v>
      </c>
      <c r="K901" s="88" t="s">
        <v>166</v>
      </c>
      <c r="L901" s="89"/>
      <c r="M901" s="89"/>
      <c r="N901" s="89"/>
      <c r="O901" s="89"/>
      <c r="P901" s="89">
        <v>0.85</v>
      </c>
      <c r="Q901" s="89">
        <v>0.6</v>
      </c>
      <c r="R901" s="90">
        <v>96980829</v>
      </c>
      <c r="S901" s="90">
        <v>19347952</v>
      </c>
      <c r="T901" s="90">
        <v>1</v>
      </c>
      <c r="U901" s="91">
        <v>890.46</v>
      </c>
      <c r="V901" s="91"/>
      <c r="W901" s="92"/>
      <c r="Y901" s="85"/>
      <c r="Z901" s="85"/>
      <c r="AB901" s="85"/>
      <c r="AC901" s="85"/>
    </row>
    <row r="902" spans="1:29" s="119" customFormat="1" ht="12" thickBot="1">
      <c r="A902" s="139" t="s">
        <v>226</v>
      </c>
      <c r="B902" s="140" t="s">
        <v>58</v>
      </c>
      <c r="C902" s="140" t="s">
        <v>228</v>
      </c>
      <c r="D902" s="140" t="s">
        <v>227</v>
      </c>
      <c r="E902" s="140" t="s">
        <v>171</v>
      </c>
      <c r="F902" s="140" t="s">
        <v>36</v>
      </c>
      <c r="G902" s="140"/>
      <c r="H902" s="140" t="s">
        <v>14</v>
      </c>
      <c r="I902" s="145"/>
      <c r="J902" s="195" t="s">
        <v>92</v>
      </c>
      <c r="K902" s="94" t="s">
        <v>167</v>
      </c>
      <c r="L902" s="95">
        <v>2</v>
      </c>
      <c r="M902" s="95">
        <v>1.4249999999999998</v>
      </c>
      <c r="N902" s="95">
        <v>1.8049999999999999</v>
      </c>
      <c r="O902" s="95">
        <v>1</v>
      </c>
      <c r="P902" s="95">
        <v>0.85</v>
      </c>
      <c r="Q902" s="95">
        <v>0.6</v>
      </c>
      <c r="R902" s="100" t="s">
        <v>180</v>
      </c>
      <c r="S902" s="152" t="s">
        <v>180</v>
      </c>
      <c r="T902" s="100"/>
      <c r="U902" s="106"/>
      <c r="V902" s="106"/>
      <c r="W902" s="81"/>
      <c r="Y902" s="85"/>
      <c r="Z902" s="85"/>
      <c r="AB902" s="85"/>
      <c r="AC902" s="85"/>
    </row>
    <row r="903" spans="1:29" s="119" customFormat="1">
      <c r="A903" s="209" t="s">
        <v>226</v>
      </c>
      <c r="B903" s="181" t="s">
        <v>58</v>
      </c>
      <c r="C903" s="181" t="s">
        <v>228</v>
      </c>
      <c r="D903" s="181" t="s">
        <v>227</v>
      </c>
      <c r="E903" s="181" t="s">
        <v>169</v>
      </c>
      <c r="F903" s="181" t="s">
        <v>36</v>
      </c>
      <c r="G903" s="181"/>
      <c r="H903" s="181" t="s">
        <v>14</v>
      </c>
      <c r="I903" s="210"/>
      <c r="J903" s="196" t="s">
        <v>89</v>
      </c>
      <c r="K903" s="133" t="s">
        <v>20</v>
      </c>
      <c r="L903" s="134">
        <v>0.4</v>
      </c>
      <c r="M903" s="134">
        <v>0.95</v>
      </c>
      <c r="N903" s="134">
        <v>0.85499999999999998</v>
      </c>
      <c r="O903" s="134">
        <v>1</v>
      </c>
      <c r="P903" s="134">
        <v>0.88</v>
      </c>
      <c r="Q903" s="134">
        <f>P903</f>
        <v>0.88</v>
      </c>
      <c r="R903" s="135">
        <v>95599912</v>
      </c>
      <c r="S903" s="157" t="s">
        <v>19</v>
      </c>
      <c r="T903" s="135">
        <v>3.75</v>
      </c>
      <c r="U903" s="136">
        <v>275.43059999999997</v>
      </c>
      <c r="V903" s="136">
        <f>U903*(1+P903)*T903*1.18+((U904+U905)*(1+P904))*1.18+L903*M903*$V$1</f>
        <v>3526.8387619999999</v>
      </c>
      <c r="W903" s="137">
        <f>U903*(1+Q903)*T903*1.18+((U904+U905)*(1+Q904))*1.18+L903*N903*$W$1</f>
        <v>3158.5058429999999</v>
      </c>
      <c r="Y903" s="124">
        <f>L903*M903*O903*$V$1</f>
        <v>790.4</v>
      </c>
      <c r="Z903" s="85">
        <f>V903-Y903</f>
        <v>2736.4387619999998</v>
      </c>
      <c r="AB903" s="85">
        <f>L903*N903*O903*$W$1</f>
        <v>482.22</v>
      </c>
      <c r="AC903" s="85">
        <f>W903-AB903</f>
        <v>2676.2858429999997</v>
      </c>
    </row>
    <row r="904" spans="1:29" s="119" customFormat="1">
      <c r="A904" s="139" t="s">
        <v>226</v>
      </c>
      <c r="B904" s="140" t="s">
        <v>58</v>
      </c>
      <c r="C904" s="140" t="s">
        <v>228</v>
      </c>
      <c r="D904" s="140" t="s">
        <v>227</v>
      </c>
      <c r="E904" s="140" t="s">
        <v>169</v>
      </c>
      <c r="F904" s="140" t="s">
        <v>36</v>
      </c>
      <c r="G904" s="140"/>
      <c r="H904" s="140" t="s">
        <v>14</v>
      </c>
      <c r="I904" s="145"/>
      <c r="J904" s="197" t="s">
        <v>89</v>
      </c>
      <c r="K904" s="3" t="s">
        <v>21</v>
      </c>
      <c r="L904" s="84"/>
      <c r="M904" s="84"/>
      <c r="N904" s="84"/>
      <c r="O904" s="84"/>
      <c r="P904" s="84">
        <v>0.85</v>
      </c>
      <c r="Q904" s="84">
        <v>0.6</v>
      </c>
      <c r="R904" s="82">
        <v>55594651</v>
      </c>
      <c r="S904" s="82">
        <v>19347492</v>
      </c>
      <c r="T904" s="82">
        <v>1</v>
      </c>
      <c r="U904" s="85">
        <v>162.86339999999998</v>
      </c>
      <c r="V904" s="85"/>
      <c r="W904" s="86"/>
      <c r="Y904" s="85"/>
      <c r="Z904" s="85"/>
      <c r="AB904" s="85"/>
      <c r="AC904" s="85"/>
    </row>
    <row r="905" spans="1:29" s="119" customFormat="1" ht="12" thickBot="1">
      <c r="A905" s="139" t="s">
        <v>226</v>
      </c>
      <c r="B905" s="140" t="s">
        <v>58</v>
      </c>
      <c r="C905" s="140" t="s">
        <v>228</v>
      </c>
      <c r="D905" s="140" t="s">
        <v>227</v>
      </c>
      <c r="E905" s="140" t="s">
        <v>169</v>
      </c>
      <c r="F905" s="140" t="s">
        <v>36</v>
      </c>
      <c r="G905" s="140"/>
      <c r="H905" s="140" t="s">
        <v>14</v>
      </c>
      <c r="I905" s="145"/>
      <c r="J905" s="198" t="s">
        <v>89</v>
      </c>
      <c r="K905" s="88" t="s">
        <v>22</v>
      </c>
      <c r="L905" s="89"/>
      <c r="M905" s="89"/>
      <c r="N905" s="89"/>
      <c r="O905" s="89"/>
      <c r="P905" s="89">
        <v>0.85</v>
      </c>
      <c r="Q905" s="89">
        <v>0.6</v>
      </c>
      <c r="R905" s="90">
        <v>94525291</v>
      </c>
      <c r="S905" s="156" t="s">
        <v>19</v>
      </c>
      <c r="T905" s="90">
        <v>1</v>
      </c>
      <c r="U905" s="91">
        <v>41.044800000000002</v>
      </c>
      <c r="V905" s="91"/>
      <c r="W905" s="92"/>
      <c r="Y905" s="85"/>
      <c r="Z905" s="85"/>
      <c r="AB905" s="85"/>
      <c r="AC905" s="85"/>
    </row>
    <row r="906" spans="1:29" s="119" customFormat="1" ht="12" thickBot="1">
      <c r="A906" s="139" t="s">
        <v>226</v>
      </c>
      <c r="B906" s="140" t="s">
        <v>58</v>
      </c>
      <c r="C906" s="140" t="s">
        <v>228</v>
      </c>
      <c r="D906" s="140" t="s">
        <v>227</v>
      </c>
      <c r="E906" s="140" t="s">
        <v>169</v>
      </c>
      <c r="F906" s="140" t="s">
        <v>36</v>
      </c>
      <c r="G906" s="140"/>
      <c r="H906" s="140" t="s">
        <v>14</v>
      </c>
      <c r="I906" s="145"/>
      <c r="J906" s="195" t="s">
        <v>90</v>
      </c>
      <c r="K906" s="94" t="s">
        <v>23</v>
      </c>
      <c r="L906" s="95">
        <v>0.3</v>
      </c>
      <c r="M906" s="95">
        <v>0.85499999999999998</v>
      </c>
      <c r="N906" s="95">
        <v>0.66499999999999992</v>
      </c>
      <c r="O906" s="95">
        <v>1</v>
      </c>
      <c r="P906" s="95">
        <v>0.85</v>
      </c>
      <c r="Q906" s="95">
        <v>0.6</v>
      </c>
      <c r="R906" s="100">
        <v>42386928</v>
      </c>
      <c r="S906" s="100">
        <v>19347476</v>
      </c>
      <c r="T906" s="97">
        <v>1</v>
      </c>
      <c r="U906" s="98">
        <v>142.31040000000002</v>
      </c>
      <c r="V906" s="98">
        <f>T906*(U906*(1+P906)*1.18)+L906*M906*$V$1</f>
        <v>844.18360319999999</v>
      </c>
      <c r="W906" s="81">
        <f>T906*(U906*(1+Q906)*1.18)+L906*N906*$W$1</f>
        <v>549.97703520000005</v>
      </c>
      <c r="Y906" s="124">
        <f t="shared" ref="Y906:Y910" si="308">L906*M906*O906*$V$1</f>
        <v>533.52</v>
      </c>
      <c r="Z906" s="85">
        <f t="shared" ref="Z906:Z910" si="309">V906-Y906</f>
        <v>310.66360320000001</v>
      </c>
      <c r="AB906" s="85">
        <f t="shared" ref="AB906:AB910" si="310">L906*N906*O906*$W$1</f>
        <v>281.29499999999996</v>
      </c>
      <c r="AC906" s="85">
        <f t="shared" ref="AC906:AC910" si="311">W906-AB906</f>
        <v>268.68203520000009</v>
      </c>
    </row>
    <row r="907" spans="1:29" s="119" customFormat="1" ht="12" thickBot="1">
      <c r="A907" s="139" t="s">
        <v>226</v>
      </c>
      <c r="B907" s="140" t="s">
        <v>58</v>
      </c>
      <c r="C907" s="140" t="s">
        <v>228</v>
      </c>
      <c r="D907" s="140" t="s">
        <v>227</v>
      </c>
      <c r="E907" s="140" t="s">
        <v>169</v>
      </c>
      <c r="F907" s="140" t="s">
        <v>36</v>
      </c>
      <c r="G907" s="140"/>
      <c r="H907" s="140" t="s">
        <v>14</v>
      </c>
      <c r="I907" s="145"/>
      <c r="J907" s="199" t="s">
        <v>91</v>
      </c>
      <c r="K907" s="94" t="s">
        <v>157</v>
      </c>
      <c r="L907" s="95">
        <v>0.3</v>
      </c>
      <c r="M907" s="95">
        <v>0.95</v>
      </c>
      <c r="N907" s="95">
        <v>0.95</v>
      </c>
      <c r="O907" s="95">
        <v>1</v>
      </c>
      <c r="P907" s="95">
        <v>0.85</v>
      </c>
      <c r="Q907" s="95">
        <v>0.6</v>
      </c>
      <c r="R907" s="100">
        <v>96962173</v>
      </c>
      <c r="S907" s="100">
        <v>19347484</v>
      </c>
      <c r="T907" s="100">
        <v>1</v>
      </c>
      <c r="U907" s="98">
        <v>160.50720000000001</v>
      </c>
      <c r="V907" s="98">
        <f>T907*(U907*(1+P907)*1.18)+L907*M907*$V$1</f>
        <v>943.18721759999994</v>
      </c>
      <c r="W907" s="81">
        <f>T907*(U907*(1+Q907)*1.18)+L907*N907*$W$1</f>
        <v>704.88759359999995</v>
      </c>
      <c r="Y907" s="124">
        <f t="shared" si="308"/>
        <v>592.79999999999995</v>
      </c>
      <c r="Z907" s="85">
        <f t="shared" si="309"/>
        <v>350.38721759999999</v>
      </c>
      <c r="AB907" s="85">
        <f t="shared" si="310"/>
        <v>401.84999999999997</v>
      </c>
      <c r="AC907" s="85">
        <f t="shared" si="311"/>
        <v>303.03759359999998</v>
      </c>
    </row>
    <row r="908" spans="1:29" s="119" customFormat="1" ht="12" thickBot="1">
      <c r="A908" s="139" t="s">
        <v>226</v>
      </c>
      <c r="B908" s="140" t="s">
        <v>58</v>
      </c>
      <c r="C908" s="140" t="s">
        <v>228</v>
      </c>
      <c r="D908" s="140" t="s">
        <v>227</v>
      </c>
      <c r="E908" s="140" t="s">
        <v>169</v>
      </c>
      <c r="F908" s="140" t="s">
        <v>36</v>
      </c>
      <c r="G908" s="140"/>
      <c r="H908" s="140" t="s">
        <v>14</v>
      </c>
      <c r="I908" s="145"/>
      <c r="J908" s="199" t="s">
        <v>158</v>
      </c>
      <c r="K908" s="94" t="s">
        <v>159</v>
      </c>
      <c r="L908" s="95">
        <v>0.4</v>
      </c>
      <c r="M908" s="95">
        <v>0.95</v>
      </c>
      <c r="N908" s="95">
        <v>0.95</v>
      </c>
      <c r="O908" s="95">
        <v>1</v>
      </c>
      <c r="P908" s="95">
        <v>0.85</v>
      </c>
      <c r="Q908" s="95">
        <v>0.6</v>
      </c>
      <c r="R908" s="100">
        <v>96464000</v>
      </c>
      <c r="S908" s="100">
        <v>19347366</v>
      </c>
      <c r="T908" s="100">
        <v>4</v>
      </c>
      <c r="U908" s="98">
        <v>78.540000000000006</v>
      </c>
      <c r="V908" s="98">
        <f>T908*(U908*(1+P908)*1.18)+L908*M908*$V$1</f>
        <v>1476.21128</v>
      </c>
      <c r="W908" s="81">
        <f>T908*(U908*(1+Q908)*1.18)+L908*N908*$W$1</f>
        <v>1128.93408</v>
      </c>
      <c r="Y908" s="124">
        <f t="shared" si="308"/>
        <v>790.4</v>
      </c>
      <c r="Z908" s="85">
        <f t="shared" si="309"/>
        <v>685.81128000000001</v>
      </c>
      <c r="AB908" s="85">
        <f t="shared" si="310"/>
        <v>535.79999999999995</v>
      </c>
      <c r="AC908" s="85">
        <f t="shared" si="311"/>
        <v>593.13408000000004</v>
      </c>
    </row>
    <row r="909" spans="1:29" s="119" customFormat="1" ht="12" thickBot="1">
      <c r="A909" s="139" t="s">
        <v>226</v>
      </c>
      <c r="B909" s="140" t="s">
        <v>58</v>
      </c>
      <c r="C909" s="140" t="s">
        <v>228</v>
      </c>
      <c r="D909" s="140" t="s">
        <v>227</v>
      </c>
      <c r="E909" s="140" t="s">
        <v>169</v>
      </c>
      <c r="F909" s="140" t="s">
        <v>36</v>
      </c>
      <c r="G909" s="140"/>
      <c r="H909" s="140" t="s">
        <v>14</v>
      </c>
      <c r="I909" s="145"/>
      <c r="J909" s="195" t="s">
        <v>93</v>
      </c>
      <c r="K909" s="94" t="s">
        <v>24</v>
      </c>
      <c r="L909" s="95">
        <v>0.3</v>
      </c>
      <c r="M909" s="95">
        <v>0.95</v>
      </c>
      <c r="N909" s="95">
        <v>0.95</v>
      </c>
      <c r="O909" s="95">
        <v>1</v>
      </c>
      <c r="P909" s="95">
        <v>0.85</v>
      </c>
      <c r="Q909" s="95">
        <v>0.6</v>
      </c>
      <c r="R909" s="100">
        <v>25182496</v>
      </c>
      <c r="S909" s="100">
        <v>19347521</v>
      </c>
      <c r="T909" s="100">
        <v>1</v>
      </c>
      <c r="U909" s="98">
        <v>1413.72</v>
      </c>
      <c r="V909" s="98">
        <f>T909*(U909*(1+P909)*1.18)+L909*M909*$V$1</f>
        <v>3678.9507599999997</v>
      </c>
      <c r="W909" s="81">
        <f>T909*(U909*(1+Q909)*1.18)+L909*N909*$W$1</f>
        <v>3070.95336</v>
      </c>
      <c r="Y909" s="124">
        <f t="shared" si="308"/>
        <v>592.79999999999995</v>
      </c>
      <c r="Z909" s="85">
        <f t="shared" si="309"/>
        <v>3086.1507599999995</v>
      </c>
      <c r="AB909" s="85">
        <f t="shared" si="310"/>
        <v>401.84999999999997</v>
      </c>
      <c r="AC909" s="85">
        <f t="shared" si="311"/>
        <v>2669.1033600000001</v>
      </c>
    </row>
    <row r="910" spans="1:29" s="119" customFormat="1" ht="12" thickBot="1">
      <c r="A910" s="139" t="s">
        <v>226</v>
      </c>
      <c r="B910" s="140" t="s">
        <v>58</v>
      </c>
      <c r="C910" s="140" t="s">
        <v>228</v>
      </c>
      <c r="D910" s="140" t="s">
        <v>227</v>
      </c>
      <c r="E910" s="140" t="s">
        <v>169</v>
      </c>
      <c r="F910" s="140" t="s">
        <v>36</v>
      </c>
      <c r="G910" s="140"/>
      <c r="H910" s="140" t="s">
        <v>14</v>
      </c>
      <c r="I910" s="145"/>
      <c r="J910" s="195" t="s">
        <v>94</v>
      </c>
      <c r="K910" s="94" t="s">
        <v>25</v>
      </c>
      <c r="L910" s="95">
        <v>1</v>
      </c>
      <c r="M910" s="95">
        <v>0.47499999999999998</v>
      </c>
      <c r="N910" s="95">
        <v>0.52249999999999996</v>
      </c>
      <c r="O910" s="95">
        <v>1</v>
      </c>
      <c r="P910" s="95">
        <v>0.85</v>
      </c>
      <c r="Q910" s="95">
        <v>0.6</v>
      </c>
      <c r="R910" s="100">
        <v>94566892</v>
      </c>
      <c r="S910" s="100">
        <v>19347588</v>
      </c>
      <c r="T910" s="100">
        <v>1</v>
      </c>
      <c r="U910" s="98">
        <v>751.077</v>
      </c>
      <c r="V910" s="98">
        <f>T910*(U910*(1+P910)*1.18)+L910*M910*$V$1</f>
        <v>2627.6010909999995</v>
      </c>
      <c r="W910" s="81">
        <f>T910*(U910*(1+Q910)*1.18)+L910*N910*$W$1</f>
        <v>2154.7583759999998</v>
      </c>
      <c r="Y910" s="124">
        <f t="shared" si="308"/>
        <v>988</v>
      </c>
      <c r="Z910" s="85">
        <f t="shared" si="309"/>
        <v>1639.6010909999995</v>
      </c>
      <c r="AB910" s="85">
        <f t="shared" si="310"/>
        <v>736.72499999999991</v>
      </c>
      <c r="AC910" s="85">
        <f t="shared" si="311"/>
        <v>1418.0333759999999</v>
      </c>
    </row>
    <row r="911" spans="1:29" s="119" customFormat="1">
      <c r="A911" s="139" t="s">
        <v>226</v>
      </c>
      <c r="B911" s="140" t="s">
        <v>58</v>
      </c>
      <c r="C911" s="140" t="s">
        <v>228</v>
      </c>
      <c r="D911" s="140" t="s">
        <v>227</v>
      </c>
      <c r="E911" s="140" t="s">
        <v>169</v>
      </c>
      <c r="F911" s="140" t="s">
        <v>36</v>
      </c>
      <c r="G911" s="140"/>
      <c r="H911" s="140" t="s">
        <v>14</v>
      </c>
      <c r="I911" s="145"/>
      <c r="J911" s="192" t="s">
        <v>95</v>
      </c>
      <c r="K911" s="77" t="s">
        <v>25</v>
      </c>
      <c r="L911" s="78">
        <v>1.3</v>
      </c>
      <c r="M911" s="78">
        <v>0.85499999999999998</v>
      </c>
      <c r="N911" s="78">
        <v>0.71249999999999991</v>
      </c>
      <c r="O911" s="78">
        <v>1</v>
      </c>
      <c r="P911" s="78">
        <v>0.85</v>
      </c>
      <c r="Q911" s="78">
        <v>0.6</v>
      </c>
      <c r="R911" s="79">
        <v>94566892</v>
      </c>
      <c r="S911" s="79">
        <v>19347588</v>
      </c>
      <c r="T911" s="79">
        <v>1</v>
      </c>
      <c r="U911" s="80">
        <v>751.077</v>
      </c>
      <c r="V911" s="80">
        <f>T911*(U911*(1+P911)*1.18)+T912*(U912*(1+P912)*1.18)+L911*M911*$V$1</f>
        <v>7741.5636101999999</v>
      </c>
      <c r="W911" s="102">
        <f>T911*(U911*(1+Q911)*1.18)+T912*(U912*(1+Q912)*1.18)+L911*N911*$W$1</f>
        <v>6001.9204872</v>
      </c>
      <c r="Y911" s="124">
        <f>L911*M911*O911*$V$1</f>
        <v>2311.92</v>
      </c>
      <c r="Z911" s="85">
        <f>V911-Y911</f>
        <v>5429.6436101999998</v>
      </c>
      <c r="AB911" s="85">
        <f>L911*N911*O911*$W$1</f>
        <v>1306.0124999999998</v>
      </c>
      <c r="AC911" s="85">
        <f>W911-AB911</f>
        <v>4695.9079872000002</v>
      </c>
    </row>
    <row r="912" spans="1:29" s="119" customFormat="1">
      <c r="A912" s="139" t="s">
        <v>226</v>
      </c>
      <c r="B912" s="140" t="s">
        <v>58</v>
      </c>
      <c r="C912" s="140" t="s">
        <v>228</v>
      </c>
      <c r="D912" s="140" t="s">
        <v>227</v>
      </c>
      <c r="E912" s="140" t="s">
        <v>169</v>
      </c>
      <c r="F912" s="140" t="s">
        <v>36</v>
      </c>
      <c r="G912" s="140"/>
      <c r="H912" s="140" t="s">
        <v>14</v>
      </c>
      <c r="I912" s="145"/>
      <c r="J912" s="193" t="s">
        <v>95</v>
      </c>
      <c r="K912" s="3" t="s">
        <v>26</v>
      </c>
      <c r="L912" s="84"/>
      <c r="M912" s="84"/>
      <c r="N912" s="84"/>
      <c r="O912" s="84"/>
      <c r="P912" s="84">
        <v>0.85</v>
      </c>
      <c r="Q912" s="84">
        <v>0.6</v>
      </c>
      <c r="R912" s="82">
        <v>96471274</v>
      </c>
      <c r="S912" s="82">
        <v>19347611</v>
      </c>
      <c r="T912" s="82">
        <v>2</v>
      </c>
      <c r="U912" s="85">
        <v>868.08119999999997</v>
      </c>
      <c r="V912" s="85"/>
      <c r="W912" s="86"/>
      <c r="Y912" s="85"/>
      <c r="Z912" s="85"/>
      <c r="AB912" s="85"/>
      <c r="AC912" s="85"/>
    </row>
    <row r="913" spans="1:29" s="119" customFormat="1" ht="12.75" thickBot="1">
      <c r="A913" s="139" t="s">
        <v>226</v>
      </c>
      <c r="B913" s="140" t="s">
        <v>58</v>
      </c>
      <c r="C913" s="140" t="s">
        <v>228</v>
      </c>
      <c r="D913" s="140" t="s">
        <v>227</v>
      </c>
      <c r="E913" s="140" t="s">
        <v>169</v>
      </c>
      <c r="F913" s="140" t="s">
        <v>36</v>
      </c>
      <c r="G913" s="140"/>
      <c r="H913" s="140" t="s">
        <v>14</v>
      </c>
      <c r="I913" s="145"/>
      <c r="J913" s="194" t="s">
        <v>95</v>
      </c>
      <c r="K913" s="88" t="s">
        <v>244</v>
      </c>
      <c r="L913" s="89"/>
      <c r="M913" s="89"/>
      <c r="N913" s="89"/>
      <c r="O913" s="89"/>
      <c r="P913" s="89">
        <v>0.85</v>
      </c>
      <c r="Q913" s="89">
        <v>0.6</v>
      </c>
      <c r="R913" s="90"/>
      <c r="S913" s="214">
        <v>19373905</v>
      </c>
      <c r="T913" s="90">
        <v>1</v>
      </c>
      <c r="U913" s="91">
        <v>2487.2393999999999</v>
      </c>
      <c r="V913" s="91"/>
      <c r="W913" s="92"/>
      <c r="Y913" s="85"/>
      <c r="Z913" s="85"/>
      <c r="AB913" s="85"/>
      <c r="AC913" s="85"/>
    </row>
    <row r="914" spans="1:29" s="119" customFormat="1" ht="12" thickBot="1">
      <c r="A914" s="139" t="s">
        <v>226</v>
      </c>
      <c r="B914" s="140" t="s">
        <v>58</v>
      </c>
      <c r="C914" s="140" t="s">
        <v>228</v>
      </c>
      <c r="D914" s="140" t="s">
        <v>227</v>
      </c>
      <c r="E914" s="140" t="s">
        <v>169</v>
      </c>
      <c r="F914" s="140" t="s">
        <v>36</v>
      </c>
      <c r="G914" s="140"/>
      <c r="H914" s="140" t="s">
        <v>14</v>
      </c>
      <c r="I914" s="145"/>
      <c r="J914" s="195" t="s">
        <v>96</v>
      </c>
      <c r="K914" s="94" t="s">
        <v>28</v>
      </c>
      <c r="L914" s="95">
        <v>1.6</v>
      </c>
      <c r="M914" s="95">
        <v>0.57950000000000002</v>
      </c>
      <c r="N914" s="95">
        <v>0.61749999999999994</v>
      </c>
      <c r="O914" s="95">
        <v>1</v>
      </c>
      <c r="P914" s="95">
        <v>0.85</v>
      </c>
      <c r="Q914" s="95">
        <v>0.6</v>
      </c>
      <c r="R914" s="100">
        <v>96473229</v>
      </c>
      <c r="S914" s="100">
        <v>19347615</v>
      </c>
      <c r="T914" s="100">
        <v>1</v>
      </c>
      <c r="U914" s="98">
        <v>947.20259999999996</v>
      </c>
      <c r="V914" s="98">
        <f>T914*(U914*(1+P914)*1.18)+L914*M914*$V$1</f>
        <v>3996.3192758</v>
      </c>
      <c r="W914" s="81">
        <f>T914*(U914*(1+Q914)*1.18)+L914*N914*$W$1</f>
        <v>3181.3985087999999</v>
      </c>
      <c r="Y914" s="124">
        <f>L914*M914*O914*$V$1</f>
        <v>1928.576</v>
      </c>
      <c r="Z914" s="85">
        <f>V914-Y914</f>
        <v>2067.7432758</v>
      </c>
      <c r="AB914" s="85">
        <f>L914*N914*O914*$W$1</f>
        <v>1393.08</v>
      </c>
      <c r="AC914" s="85">
        <f>W914-AB914</f>
        <v>1788.3185088</v>
      </c>
    </row>
    <row r="915" spans="1:29" s="119" customFormat="1">
      <c r="A915" s="139" t="s">
        <v>226</v>
      </c>
      <c r="B915" s="140" t="s">
        <v>58</v>
      </c>
      <c r="C915" s="140" t="s">
        <v>228</v>
      </c>
      <c r="D915" s="140" t="s">
        <v>227</v>
      </c>
      <c r="E915" s="140" t="s">
        <v>169</v>
      </c>
      <c r="F915" s="140" t="s">
        <v>36</v>
      </c>
      <c r="G915" s="140"/>
      <c r="H915" s="140" t="s">
        <v>14</v>
      </c>
      <c r="I915" s="145"/>
      <c r="J915" s="192" t="s">
        <v>184</v>
      </c>
      <c r="K915" s="77" t="s">
        <v>28</v>
      </c>
      <c r="L915" s="78">
        <v>1.1000000000000001</v>
      </c>
      <c r="M915" s="78">
        <v>0.8929999999999999</v>
      </c>
      <c r="N915" s="78">
        <v>0.76</v>
      </c>
      <c r="O915" s="78">
        <v>1</v>
      </c>
      <c r="P915" s="78">
        <v>0.85</v>
      </c>
      <c r="Q915" s="78">
        <v>0.6</v>
      </c>
      <c r="R915" s="79">
        <v>96473229</v>
      </c>
      <c r="S915" s="79">
        <v>19347615</v>
      </c>
      <c r="T915" s="79">
        <v>1</v>
      </c>
      <c r="U915" s="80">
        <v>947.20259999999996</v>
      </c>
      <c r="V915" s="80">
        <f>T915*(U915*(1+P915)*1.18)+T916*(U916*(1+P916)*1.18)+L915*M915*$V$1</f>
        <v>8844.8064357999992</v>
      </c>
      <c r="W915" s="102">
        <f>T915*(U915*(1+Q915)*1.18)+T916*(U916*(1+Q916)*1.18)+L915*N915*$W$1</f>
        <v>7061.2442688000001</v>
      </c>
      <c r="Y915" s="124">
        <f t="shared" ref="Y915" si="312">L915*M915*O915*$V$1</f>
        <v>2043.184</v>
      </c>
      <c r="Z915" s="85">
        <f t="shared" ref="Z915" si="313">V915-Y915</f>
        <v>6801.622435799999</v>
      </c>
      <c r="AB915" s="85">
        <f t="shared" ref="AB915" si="314">L915*N915*O915*$W$1</f>
        <v>1178.7600000000002</v>
      </c>
      <c r="AC915" s="85">
        <f t="shared" ref="AC915" si="315">W915-AB915</f>
        <v>5882.4842687999999</v>
      </c>
    </row>
    <row r="916" spans="1:29" s="119" customFormat="1">
      <c r="A916" s="139" t="s">
        <v>226</v>
      </c>
      <c r="B916" s="140" t="s">
        <v>58</v>
      </c>
      <c r="C916" s="140" t="s">
        <v>228</v>
      </c>
      <c r="D916" s="140" t="s">
        <v>227</v>
      </c>
      <c r="E916" s="140" t="s">
        <v>169</v>
      </c>
      <c r="F916" s="140" t="s">
        <v>36</v>
      </c>
      <c r="G916" s="140"/>
      <c r="H916" s="140" t="s">
        <v>14</v>
      </c>
      <c r="I916" s="145"/>
      <c r="J916" s="193" t="s">
        <v>184</v>
      </c>
      <c r="K916" s="3" t="s">
        <v>30</v>
      </c>
      <c r="L916" s="84"/>
      <c r="M916" s="84"/>
      <c r="N916" s="84"/>
      <c r="O916" s="84"/>
      <c r="P916" s="84">
        <v>0.85</v>
      </c>
      <c r="Q916" s="84">
        <v>0.6</v>
      </c>
      <c r="R916" s="82">
        <v>96470999</v>
      </c>
      <c r="S916" s="82">
        <v>19347575</v>
      </c>
      <c r="T916" s="82">
        <v>2</v>
      </c>
      <c r="U916" s="85">
        <v>1084.26</v>
      </c>
      <c r="V916" s="85"/>
      <c r="W916" s="86"/>
      <c r="Y916" s="85"/>
      <c r="Z916" s="85"/>
      <c r="AB916" s="85"/>
      <c r="AC916" s="85"/>
    </row>
    <row r="917" spans="1:29" s="119" customFormat="1" ht="12" thickBot="1">
      <c r="A917" s="139" t="s">
        <v>226</v>
      </c>
      <c r="B917" s="140" t="s">
        <v>58</v>
      </c>
      <c r="C917" s="140" t="s">
        <v>228</v>
      </c>
      <c r="D917" s="140" t="s">
        <v>227</v>
      </c>
      <c r="E917" s="140" t="s">
        <v>169</v>
      </c>
      <c r="F917" s="140" t="s">
        <v>36</v>
      </c>
      <c r="G917" s="140"/>
      <c r="H917" s="140" t="s">
        <v>14</v>
      </c>
      <c r="I917" s="145"/>
      <c r="J917" s="194" t="s">
        <v>184</v>
      </c>
      <c r="K917" s="88" t="s">
        <v>31</v>
      </c>
      <c r="L917" s="89"/>
      <c r="M917" s="89"/>
      <c r="N917" s="89"/>
      <c r="O917" s="89"/>
      <c r="P917" s="89">
        <v>0.85</v>
      </c>
      <c r="Q917" s="89">
        <v>0.6</v>
      </c>
      <c r="R917" s="90"/>
      <c r="S917" s="90"/>
      <c r="T917" s="90"/>
      <c r="U917" s="91"/>
      <c r="V917" s="91"/>
      <c r="W917" s="92"/>
      <c r="Y917" s="85"/>
      <c r="Z917" s="85"/>
      <c r="AB917" s="85"/>
      <c r="AC917" s="85"/>
    </row>
    <row r="918" spans="1:29" s="119" customFormat="1">
      <c r="A918" s="139" t="s">
        <v>226</v>
      </c>
      <c r="B918" s="140" t="s">
        <v>58</v>
      </c>
      <c r="C918" s="140" t="s">
        <v>228</v>
      </c>
      <c r="D918" s="140" t="s">
        <v>227</v>
      </c>
      <c r="E918" s="140" t="s">
        <v>169</v>
      </c>
      <c r="F918" s="140" t="s">
        <v>36</v>
      </c>
      <c r="G918" s="140"/>
      <c r="H918" s="140" t="s">
        <v>14</v>
      </c>
      <c r="I918" s="145"/>
      <c r="J918" s="192" t="s">
        <v>98</v>
      </c>
      <c r="K918" s="77" t="s">
        <v>160</v>
      </c>
      <c r="L918" s="78">
        <v>1</v>
      </c>
      <c r="M918" s="78">
        <v>1.2825</v>
      </c>
      <c r="N918" s="78">
        <v>1.0449999999999999</v>
      </c>
      <c r="O918" s="78">
        <v>1</v>
      </c>
      <c r="P918" s="78">
        <v>0.85</v>
      </c>
      <c r="Q918" s="78">
        <v>0.6</v>
      </c>
      <c r="R918" s="79">
        <v>96980827</v>
      </c>
      <c r="S918" s="79">
        <v>19347951</v>
      </c>
      <c r="T918" s="79">
        <v>1</v>
      </c>
      <c r="U918" s="80">
        <v>1311.72</v>
      </c>
      <c r="V918" s="80">
        <f>T918*(U918*(1+P918)*1.18)+L918*M918*$V$1</f>
        <v>5531.0847599999997</v>
      </c>
      <c r="W918" s="102">
        <f>T918*(U918*(1+Q918)*1.18)+L918*N918*$W$1</f>
        <v>3949.9773599999994</v>
      </c>
      <c r="Y918" s="124">
        <f>L918*M918*O918*$V$1</f>
        <v>2667.6</v>
      </c>
      <c r="Z918" s="85">
        <f>V918-Y918</f>
        <v>2863.4847599999998</v>
      </c>
      <c r="AB918" s="85">
        <f>L918*N918*O918*$W$1</f>
        <v>1473.4499999999998</v>
      </c>
      <c r="AC918" s="85">
        <f>W918-AB918</f>
        <v>2476.5273599999996</v>
      </c>
    </row>
    <row r="919" spans="1:29" s="119" customFormat="1" ht="12" thickBot="1">
      <c r="A919" s="139" t="s">
        <v>226</v>
      </c>
      <c r="B919" s="140" t="s">
        <v>58</v>
      </c>
      <c r="C919" s="140" t="s">
        <v>228</v>
      </c>
      <c r="D919" s="140" t="s">
        <v>227</v>
      </c>
      <c r="E919" s="140" t="s">
        <v>169</v>
      </c>
      <c r="F919" s="140" t="s">
        <v>36</v>
      </c>
      <c r="G919" s="140"/>
      <c r="H919" s="140" t="s">
        <v>14</v>
      </c>
      <c r="I919" s="145"/>
      <c r="J919" s="194" t="s">
        <v>98</v>
      </c>
      <c r="K919" s="88" t="s">
        <v>161</v>
      </c>
      <c r="L919" s="89"/>
      <c r="M919" s="89"/>
      <c r="N919" s="89"/>
      <c r="O919" s="89"/>
      <c r="P919" s="89">
        <v>0.85</v>
      </c>
      <c r="Q919" s="89">
        <v>0.6</v>
      </c>
      <c r="R919" s="90">
        <v>96980826</v>
      </c>
      <c r="S919" s="90">
        <v>19347950</v>
      </c>
      <c r="T919" s="90">
        <v>1</v>
      </c>
      <c r="U919" s="91">
        <v>1311.72</v>
      </c>
      <c r="V919" s="91"/>
      <c r="W919" s="92"/>
      <c r="Y919" s="85"/>
      <c r="Z919" s="85"/>
      <c r="AB919" s="85"/>
      <c r="AC919" s="85"/>
    </row>
    <row r="920" spans="1:29" s="119" customFormat="1">
      <c r="A920" s="139" t="s">
        <v>226</v>
      </c>
      <c r="B920" s="140" t="s">
        <v>58</v>
      </c>
      <c r="C920" s="140" t="s">
        <v>228</v>
      </c>
      <c r="D920" s="140" t="s">
        <v>227</v>
      </c>
      <c r="E920" s="140" t="s">
        <v>169</v>
      </c>
      <c r="F920" s="140" t="s">
        <v>36</v>
      </c>
      <c r="G920" s="140"/>
      <c r="H920" s="140" t="s">
        <v>14</v>
      </c>
      <c r="I920" s="145"/>
      <c r="J920" s="192" t="s">
        <v>99</v>
      </c>
      <c r="K920" s="77" t="s">
        <v>165</v>
      </c>
      <c r="L920" s="78">
        <v>0.60000000000000009</v>
      </c>
      <c r="M920" s="78">
        <v>0.95</v>
      </c>
      <c r="N920" s="78">
        <v>0.95</v>
      </c>
      <c r="O920" s="78">
        <v>1</v>
      </c>
      <c r="P920" s="78">
        <v>0.85</v>
      </c>
      <c r="Q920" s="78">
        <v>0.6</v>
      </c>
      <c r="R920" s="79">
        <v>96980829</v>
      </c>
      <c r="S920" s="79">
        <v>19347952</v>
      </c>
      <c r="T920" s="79">
        <v>1</v>
      </c>
      <c r="U920" s="80">
        <v>890.46</v>
      </c>
      <c r="V920" s="80">
        <f>T920*(U920*(1+P920)*1.18)+L920*M920*$V$1</f>
        <v>3129.4741800000002</v>
      </c>
      <c r="W920" s="102">
        <f>T920*(U920*(1+Q920)*1.18)+L920*N920*$W$1</f>
        <v>2484.8884800000001</v>
      </c>
      <c r="Y920" s="124">
        <f>L920*M920*O920*$V$1</f>
        <v>1185.6000000000001</v>
      </c>
      <c r="Z920" s="85">
        <f>V920-Y920</f>
        <v>1943.87418</v>
      </c>
      <c r="AB920" s="85">
        <f>L920*N920*O920*$W$1</f>
        <v>803.7</v>
      </c>
      <c r="AC920" s="85">
        <f>W920-AB920</f>
        <v>1681.18848</v>
      </c>
    </row>
    <row r="921" spans="1:29" s="119" customFormat="1" ht="12" thickBot="1">
      <c r="A921" s="139" t="s">
        <v>226</v>
      </c>
      <c r="B921" s="140" t="s">
        <v>58</v>
      </c>
      <c r="C921" s="140" t="s">
        <v>228</v>
      </c>
      <c r="D921" s="140" t="s">
        <v>227</v>
      </c>
      <c r="E921" s="140" t="s">
        <v>169</v>
      </c>
      <c r="F921" s="140" t="s">
        <v>36</v>
      </c>
      <c r="G921" s="140"/>
      <c r="H921" s="140" t="s">
        <v>14</v>
      </c>
      <c r="I921" s="145"/>
      <c r="J921" s="194" t="s">
        <v>99</v>
      </c>
      <c r="K921" s="88" t="s">
        <v>166</v>
      </c>
      <c r="L921" s="89"/>
      <c r="M921" s="89"/>
      <c r="N921" s="89"/>
      <c r="O921" s="89"/>
      <c r="P921" s="89">
        <v>0.85</v>
      </c>
      <c r="Q921" s="89">
        <v>0.6</v>
      </c>
      <c r="R921" s="90">
        <v>96980829</v>
      </c>
      <c r="S921" s="90">
        <v>19347952</v>
      </c>
      <c r="T921" s="90">
        <v>1</v>
      </c>
      <c r="U921" s="91">
        <v>890.46</v>
      </c>
      <c r="V921" s="91"/>
      <c r="W921" s="92"/>
      <c r="Y921" s="85"/>
      <c r="Z921" s="85"/>
      <c r="AB921" s="85"/>
      <c r="AC921" s="85"/>
    </row>
    <row r="922" spans="1:29" s="119" customFormat="1" ht="12" thickBot="1">
      <c r="A922" s="139" t="s">
        <v>226</v>
      </c>
      <c r="B922" s="140" t="s">
        <v>58</v>
      </c>
      <c r="C922" s="140" t="s">
        <v>228</v>
      </c>
      <c r="D922" s="140" t="s">
        <v>227</v>
      </c>
      <c r="E922" s="140" t="s">
        <v>169</v>
      </c>
      <c r="F922" s="140" t="s">
        <v>36</v>
      </c>
      <c r="G922" s="140"/>
      <c r="H922" s="140" t="s">
        <v>14</v>
      </c>
      <c r="I922" s="145"/>
      <c r="J922" s="202" t="s">
        <v>92</v>
      </c>
      <c r="K922" s="125" t="s">
        <v>167</v>
      </c>
      <c r="L922" s="107">
        <v>2</v>
      </c>
      <c r="M922" s="107">
        <v>1.4249999999999998</v>
      </c>
      <c r="N922" s="107">
        <v>1.8049999999999999</v>
      </c>
      <c r="O922" s="107">
        <v>1</v>
      </c>
      <c r="P922" s="107">
        <v>0.85</v>
      </c>
      <c r="Q922" s="107">
        <v>0.6</v>
      </c>
      <c r="R922" s="108" t="s">
        <v>180</v>
      </c>
      <c r="S922" s="151" t="s">
        <v>180</v>
      </c>
      <c r="T922" s="108"/>
      <c r="U922" s="118"/>
      <c r="V922" s="118"/>
      <c r="W922" s="118"/>
      <c r="Y922" s="85"/>
      <c r="Z922" s="85"/>
      <c r="AB922" s="85"/>
      <c r="AC922" s="85"/>
    </row>
    <row r="923" spans="1:29" s="119" customFormat="1">
      <c r="A923" s="209" t="s">
        <v>226</v>
      </c>
      <c r="B923" s="181" t="s">
        <v>58</v>
      </c>
      <c r="C923" s="181" t="s">
        <v>228</v>
      </c>
      <c r="D923" s="181" t="s">
        <v>227</v>
      </c>
      <c r="E923" s="181" t="s">
        <v>170</v>
      </c>
      <c r="F923" s="181" t="s">
        <v>36</v>
      </c>
      <c r="G923" s="181"/>
      <c r="H923" s="181" t="s">
        <v>14</v>
      </c>
      <c r="I923" s="210"/>
      <c r="J923" s="196" t="s">
        <v>89</v>
      </c>
      <c r="K923" s="133" t="s">
        <v>20</v>
      </c>
      <c r="L923" s="134">
        <v>0.4</v>
      </c>
      <c r="M923" s="134">
        <v>0.95</v>
      </c>
      <c r="N923" s="134">
        <v>0.85499999999999998</v>
      </c>
      <c r="O923" s="134">
        <v>1</v>
      </c>
      <c r="P923" s="134">
        <v>0.88</v>
      </c>
      <c r="Q923" s="134">
        <f>P923</f>
        <v>0.88</v>
      </c>
      <c r="R923" s="135">
        <v>95599912</v>
      </c>
      <c r="S923" s="157" t="s">
        <v>19</v>
      </c>
      <c r="T923" s="135">
        <v>3.75</v>
      </c>
      <c r="U923" s="136">
        <v>275.43059999999997</v>
      </c>
      <c r="V923" s="136">
        <f>U923*(1+P923)*T923*1.18+((U924+U925)*(1+P924))*1.18+L923*M923*$V$1</f>
        <v>3526.8387619999999</v>
      </c>
      <c r="W923" s="137">
        <f>U923*(1+Q923)*T923*1.18+((U924+U925)*(1+Q924))*1.18+L923*N923*$W$1</f>
        <v>3158.5058429999999</v>
      </c>
      <c r="Y923" s="124">
        <f>L923*M923*O923*$V$1</f>
        <v>790.4</v>
      </c>
      <c r="Z923" s="85">
        <f>V923-Y923</f>
        <v>2736.4387619999998</v>
      </c>
      <c r="AB923" s="85">
        <f>L923*N923*O923*$W$1</f>
        <v>482.22</v>
      </c>
      <c r="AC923" s="85">
        <f>W923-AB923</f>
        <v>2676.2858429999997</v>
      </c>
    </row>
    <row r="924" spans="1:29" s="119" customFormat="1">
      <c r="A924" s="139" t="s">
        <v>226</v>
      </c>
      <c r="B924" s="140" t="s">
        <v>58</v>
      </c>
      <c r="C924" s="140" t="s">
        <v>228</v>
      </c>
      <c r="D924" s="140" t="s">
        <v>227</v>
      </c>
      <c r="E924" s="140" t="s">
        <v>170</v>
      </c>
      <c r="F924" s="140" t="s">
        <v>36</v>
      </c>
      <c r="G924" s="140"/>
      <c r="H924" s="140" t="s">
        <v>14</v>
      </c>
      <c r="I924" s="145"/>
      <c r="J924" s="197" t="s">
        <v>89</v>
      </c>
      <c r="K924" s="3" t="s">
        <v>21</v>
      </c>
      <c r="L924" s="84"/>
      <c r="M924" s="84"/>
      <c r="N924" s="84"/>
      <c r="O924" s="84"/>
      <c r="P924" s="84">
        <v>0.85</v>
      </c>
      <c r="Q924" s="84">
        <v>0.6</v>
      </c>
      <c r="R924" s="82">
        <v>55594651</v>
      </c>
      <c r="S924" s="82">
        <v>19347492</v>
      </c>
      <c r="T924" s="82">
        <v>1</v>
      </c>
      <c r="U924" s="85">
        <v>162.86339999999998</v>
      </c>
      <c r="V924" s="85"/>
      <c r="W924" s="86"/>
      <c r="Y924" s="85"/>
      <c r="Z924" s="85"/>
      <c r="AB924" s="85"/>
      <c r="AC924" s="85"/>
    </row>
    <row r="925" spans="1:29" s="119" customFormat="1" ht="12" thickBot="1">
      <c r="A925" s="139" t="s">
        <v>226</v>
      </c>
      <c r="B925" s="140" t="s">
        <v>58</v>
      </c>
      <c r="C925" s="140" t="s">
        <v>228</v>
      </c>
      <c r="D925" s="140" t="s">
        <v>227</v>
      </c>
      <c r="E925" s="140" t="s">
        <v>170</v>
      </c>
      <c r="F925" s="140" t="s">
        <v>36</v>
      </c>
      <c r="G925" s="140"/>
      <c r="H925" s="140" t="s">
        <v>14</v>
      </c>
      <c r="I925" s="145"/>
      <c r="J925" s="198" t="s">
        <v>89</v>
      </c>
      <c r="K925" s="88" t="s">
        <v>22</v>
      </c>
      <c r="L925" s="89"/>
      <c r="M925" s="89"/>
      <c r="N925" s="89"/>
      <c r="O925" s="89"/>
      <c r="P925" s="89">
        <v>0.85</v>
      </c>
      <c r="Q925" s="89">
        <v>0.6</v>
      </c>
      <c r="R925" s="90">
        <v>94525291</v>
      </c>
      <c r="S925" s="156" t="s">
        <v>19</v>
      </c>
      <c r="T925" s="90">
        <v>1</v>
      </c>
      <c r="U925" s="91">
        <v>41.044800000000002</v>
      </c>
      <c r="V925" s="91"/>
      <c r="W925" s="92"/>
      <c r="Y925" s="85"/>
      <c r="Z925" s="85"/>
      <c r="AB925" s="85"/>
      <c r="AC925" s="85"/>
    </row>
    <row r="926" spans="1:29" s="119" customFormat="1" ht="12" thickBot="1">
      <c r="A926" s="139" t="s">
        <v>226</v>
      </c>
      <c r="B926" s="140" t="s">
        <v>58</v>
      </c>
      <c r="C926" s="140" t="s">
        <v>228</v>
      </c>
      <c r="D926" s="140" t="s">
        <v>227</v>
      </c>
      <c r="E926" s="140" t="s">
        <v>170</v>
      </c>
      <c r="F926" s="140" t="s">
        <v>36</v>
      </c>
      <c r="G926" s="140"/>
      <c r="H926" s="140" t="s">
        <v>14</v>
      </c>
      <c r="I926" s="145"/>
      <c r="J926" s="195" t="s">
        <v>90</v>
      </c>
      <c r="K926" s="94" t="s">
        <v>23</v>
      </c>
      <c r="L926" s="95">
        <v>0.3</v>
      </c>
      <c r="M926" s="95">
        <v>0.85499999999999998</v>
      </c>
      <c r="N926" s="95">
        <v>0.66499999999999992</v>
      </c>
      <c r="O926" s="95">
        <v>1</v>
      </c>
      <c r="P926" s="95">
        <v>0.85</v>
      </c>
      <c r="Q926" s="95">
        <v>0.6</v>
      </c>
      <c r="R926" s="100">
        <v>42386928</v>
      </c>
      <c r="S926" s="100">
        <v>19347476</v>
      </c>
      <c r="T926" s="97">
        <v>1</v>
      </c>
      <c r="U926" s="98">
        <v>142.31040000000002</v>
      </c>
      <c r="V926" s="98">
        <f>T926*(U926*(1+P926)*1.18)+L926*M926*$V$1</f>
        <v>844.18360319999999</v>
      </c>
      <c r="W926" s="81">
        <f>T926*(U926*(1+Q926)*1.18)+L926*N926*$W$1</f>
        <v>549.97703520000005</v>
      </c>
      <c r="Y926" s="124">
        <f t="shared" ref="Y926:Y931" si="316">L926*M926*O926*$V$1</f>
        <v>533.52</v>
      </c>
      <c r="Z926" s="85">
        <f t="shared" ref="Z926:Z931" si="317">V926-Y926</f>
        <v>310.66360320000001</v>
      </c>
      <c r="AB926" s="85">
        <f t="shared" ref="AB926:AB931" si="318">L926*N926*O926*$W$1</f>
        <v>281.29499999999996</v>
      </c>
      <c r="AC926" s="85">
        <f t="shared" ref="AC926:AC931" si="319">W926-AB926</f>
        <v>268.68203520000009</v>
      </c>
    </row>
    <row r="927" spans="1:29" s="119" customFormat="1" ht="12" thickBot="1">
      <c r="A927" s="139" t="s">
        <v>226</v>
      </c>
      <c r="B927" s="140" t="s">
        <v>58</v>
      </c>
      <c r="C927" s="140" t="s">
        <v>228</v>
      </c>
      <c r="D927" s="140" t="s">
        <v>227</v>
      </c>
      <c r="E927" s="140" t="s">
        <v>170</v>
      </c>
      <c r="F927" s="140" t="s">
        <v>36</v>
      </c>
      <c r="G927" s="140"/>
      <c r="H927" s="140" t="s">
        <v>14</v>
      </c>
      <c r="I927" s="145"/>
      <c r="J927" s="199" t="s">
        <v>91</v>
      </c>
      <c r="K927" s="94" t="s">
        <v>157</v>
      </c>
      <c r="L927" s="95">
        <v>0.3</v>
      </c>
      <c r="M927" s="95">
        <v>0.95</v>
      </c>
      <c r="N927" s="95">
        <v>0.95</v>
      </c>
      <c r="O927" s="95">
        <v>1</v>
      </c>
      <c r="P927" s="95">
        <v>0.85</v>
      </c>
      <c r="Q927" s="95">
        <v>0.6</v>
      </c>
      <c r="R927" s="100">
        <v>96962173</v>
      </c>
      <c r="S927" s="100">
        <v>19347484</v>
      </c>
      <c r="T927" s="100">
        <v>1</v>
      </c>
      <c r="U927" s="98">
        <v>160.50720000000001</v>
      </c>
      <c r="V927" s="98">
        <f>T927*(U927*(1+P927)*1.18)+L927*M927*$V$1</f>
        <v>943.18721759999994</v>
      </c>
      <c r="W927" s="81">
        <f>T927*(U927*(1+Q927)*1.18)+L927*N927*$W$1</f>
        <v>704.88759359999995</v>
      </c>
      <c r="Y927" s="124">
        <f t="shared" si="316"/>
        <v>592.79999999999995</v>
      </c>
      <c r="Z927" s="85">
        <f t="shared" si="317"/>
        <v>350.38721759999999</v>
      </c>
      <c r="AB927" s="85">
        <f t="shared" si="318"/>
        <v>401.84999999999997</v>
      </c>
      <c r="AC927" s="85">
        <f t="shared" si="319"/>
        <v>303.03759359999998</v>
      </c>
    </row>
    <row r="928" spans="1:29" s="119" customFormat="1" ht="12" thickBot="1">
      <c r="A928" s="139" t="s">
        <v>226</v>
      </c>
      <c r="B928" s="140" t="s">
        <v>58</v>
      </c>
      <c r="C928" s="140" t="s">
        <v>228</v>
      </c>
      <c r="D928" s="140" t="s">
        <v>227</v>
      </c>
      <c r="E928" s="140" t="s">
        <v>170</v>
      </c>
      <c r="F928" s="140" t="s">
        <v>36</v>
      </c>
      <c r="G928" s="140"/>
      <c r="H928" s="140" t="s">
        <v>14</v>
      </c>
      <c r="I928" s="145"/>
      <c r="J928" s="199" t="s">
        <v>158</v>
      </c>
      <c r="K928" s="94" t="s">
        <v>159</v>
      </c>
      <c r="L928" s="95">
        <v>0.4</v>
      </c>
      <c r="M928" s="95">
        <v>0.95</v>
      </c>
      <c r="N928" s="95">
        <v>0.95</v>
      </c>
      <c r="O928" s="95">
        <v>1</v>
      </c>
      <c r="P928" s="95">
        <v>0.85</v>
      </c>
      <c r="Q928" s="95">
        <v>0.6</v>
      </c>
      <c r="R928" s="100">
        <v>96464000</v>
      </c>
      <c r="S928" s="100">
        <v>19347366</v>
      </c>
      <c r="T928" s="100">
        <v>4</v>
      </c>
      <c r="U928" s="98">
        <v>78.540000000000006</v>
      </c>
      <c r="V928" s="98">
        <f>T928*(U928*(1+P928)*1.18)+L928*M928*$V$1</f>
        <v>1476.21128</v>
      </c>
      <c r="W928" s="81">
        <f>T928*(U928*(1+Q928)*1.18)+L928*N928*$W$1</f>
        <v>1128.93408</v>
      </c>
      <c r="Y928" s="124">
        <f t="shared" si="316"/>
        <v>790.4</v>
      </c>
      <c r="Z928" s="85">
        <f t="shared" si="317"/>
        <v>685.81128000000001</v>
      </c>
      <c r="AB928" s="85">
        <f t="shared" si="318"/>
        <v>535.79999999999995</v>
      </c>
      <c r="AC928" s="85">
        <f t="shared" si="319"/>
        <v>593.13408000000004</v>
      </c>
    </row>
    <row r="929" spans="1:29" s="119" customFormat="1" ht="12" thickBot="1">
      <c r="A929" s="139" t="s">
        <v>226</v>
      </c>
      <c r="B929" s="140" t="s">
        <v>58</v>
      </c>
      <c r="C929" s="140" t="s">
        <v>228</v>
      </c>
      <c r="D929" s="140" t="s">
        <v>227</v>
      </c>
      <c r="E929" s="140" t="s">
        <v>170</v>
      </c>
      <c r="F929" s="140" t="s">
        <v>36</v>
      </c>
      <c r="G929" s="140"/>
      <c r="H929" s="140" t="s">
        <v>14</v>
      </c>
      <c r="I929" s="145"/>
      <c r="J929" s="195" t="s">
        <v>93</v>
      </c>
      <c r="K929" s="94" t="s">
        <v>24</v>
      </c>
      <c r="L929" s="95">
        <v>0.3</v>
      </c>
      <c r="M929" s="95">
        <v>0.95</v>
      </c>
      <c r="N929" s="95">
        <v>0.95</v>
      </c>
      <c r="O929" s="95">
        <v>1</v>
      </c>
      <c r="P929" s="95">
        <v>0.85</v>
      </c>
      <c r="Q929" s="95">
        <v>0.6</v>
      </c>
      <c r="R929" s="100">
        <v>25182496</v>
      </c>
      <c r="S929" s="100">
        <v>19347521</v>
      </c>
      <c r="T929" s="100">
        <v>1</v>
      </c>
      <c r="U929" s="98">
        <v>1413.72</v>
      </c>
      <c r="V929" s="98">
        <f>T929*(U929*(1+P929)*1.18)+L929*M929*$V$1</f>
        <v>3678.9507599999997</v>
      </c>
      <c r="W929" s="81">
        <f>T929*(U929*(1+Q929)*1.18)+L929*N929*$W$1</f>
        <v>3070.95336</v>
      </c>
      <c r="Y929" s="124">
        <f t="shared" si="316"/>
        <v>592.79999999999995</v>
      </c>
      <c r="Z929" s="85">
        <f t="shared" si="317"/>
        <v>3086.1507599999995</v>
      </c>
      <c r="AB929" s="85">
        <f t="shared" si="318"/>
        <v>401.84999999999997</v>
      </c>
      <c r="AC929" s="85">
        <f t="shared" si="319"/>
        <v>2669.1033600000001</v>
      </c>
    </row>
    <row r="930" spans="1:29" s="119" customFormat="1" ht="12" thickBot="1">
      <c r="A930" s="139" t="s">
        <v>226</v>
      </c>
      <c r="B930" s="140" t="s">
        <v>58</v>
      </c>
      <c r="C930" s="140" t="s">
        <v>228</v>
      </c>
      <c r="D930" s="140" t="s">
        <v>227</v>
      </c>
      <c r="E930" s="140" t="s">
        <v>170</v>
      </c>
      <c r="F930" s="140" t="s">
        <v>36</v>
      </c>
      <c r="G930" s="140"/>
      <c r="H930" s="140" t="s">
        <v>14</v>
      </c>
      <c r="I930" s="145"/>
      <c r="J930" s="195" t="s">
        <v>94</v>
      </c>
      <c r="K930" s="94" t="s">
        <v>25</v>
      </c>
      <c r="L930" s="95">
        <v>1</v>
      </c>
      <c r="M930" s="95">
        <v>0.47499999999999998</v>
      </c>
      <c r="N930" s="95">
        <v>0.52249999999999996</v>
      </c>
      <c r="O930" s="95">
        <v>1</v>
      </c>
      <c r="P930" s="95">
        <v>0.85</v>
      </c>
      <c r="Q930" s="95">
        <v>0.6</v>
      </c>
      <c r="R930" s="100">
        <v>94566892</v>
      </c>
      <c r="S930" s="100">
        <v>19347588</v>
      </c>
      <c r="T930" s="100">
        <v>1</v>
      </c>
      <c r="U930" s="98">
        <v>751.077</v>
      </c>
      <c r="V930" s="98">
        <f>T930*(U930*(1+P930)*1.18)+L930*M930*$V$1</f>
        <v>2627.6010909999995</v>
      </c>
      <c r="W930" s="81">
        <f>T930*(U930*(1+Q930)*1.18)+L930*N930*$W$1</f>
        <v>2154.7583759999998</v>
      </c>
      <c r="Y930" s="124">
        <f t="shared" si="316"/>
        <v>988</v>
      </c>
      <c r="Z930" s="85">
        <f t="shared" si="317"/>
        <v>1639.6010909999995</v>
      </c>
      <c r="AB930" s="85">
        <f t="shared" si="318"/>
        <v>736.72499999999991</v>
      </c>
      <c r="AC930" s="85">
        <f t="shared" si="319"/>
        <v>1418.0333759999999</v>
      </c>
    </row>
    <row r="931" spans="1:29" s="119" customFormat="1">
      <c r="A931" s="139" t="s">
        <v>226</v>
      </c>
      <c r="B931" s="140" t="s">
        <v>58</v>
      </c>
      <c r="C931" s="140" t="s">
        <v>228</v>
      </c>
      <c r="D931" s="140" t="s">
        <v>227</v>
      </c>
      <c r="E931" s="140" t="s">
        <v>170</v>
      </c>
      <c r="F931" s="140" t="s">
        <v>36</v>
      </c>
      <c r="G931" s="140"/>
      <c r="H931" s="140" t="s">
        <v>14</v>
      </c>
      <c r="I931" s="145"/>
      <c r="J931" s="192" t="s">
        <v>95</v>
      </c>
      <c r="K931" s="77" t="s">
        <v>25</v>
      </c>
      <c r="L931" s="78">
        <v>1.3</v>
      </c>
      <c r="M931" s="78">
        <v>0.85499999999999998</v>
      </c>
      <c r="N931" s="78">
        <v>0.71249999999999991</v>
      </c>
      <c r="O931" s="78">
        <v>1</v>
      </c>
      <c r="P931" s="78">
        <v>0.85</v>
      </c>
      <c r="Q931" s="78">
        <v>0.6</v>
      </c>
      <c r="R931" s="79">
        <v>94566892</v>
      </c>
      <c r="S931" s="79">
        <v>19347588</v>
      </c>
      <c r="T931" s="79">
        <v>1</v>
      </c>
      <c r="U931" s="80">
        <v>751.077</v>
      </c>
      <c r="V931" s="80">
        <f>T931*(U931*(1+P931)*1.18)+T932*(U932*(1+P932)*1.18)+L931*M931*$V$1</f>
        <v>7741.5636101999999</v>
      </c>
      <c r="W931" s="102">
        <f>T931*(U931*(1+Q931)*1.18)+T932*(U932*(1+Q932)*1.18)+L931*N931*$W$1</f>
        <v>6001.9204872</v>
      </c>
      <c r="Y931" s="124">
        <f t="shared" si="316"/>
        <v>2311.92</v>
      </c>
      <c r="Z931" s="85">
        <f t="shared" si="317"/>
        <v>5429.6436101999998</v>
      </c>
      <c r="AB931" s="85">
        <f t="shared" si="318"/>
        <v>1306.0124999999998</v>
      </c>
      <c r="AC931" s="85">
        <f t="shared" si="319"/>
        <v>4695.9079872000002</v>
      </c>
    </row>
    <row r="932" spans="1:29" s="119" customFormat="1">
      <c r="A932" s="139" t="s">
        <v>226</v>
      </c>
      <c r="B932" s="140" t="s">
        <v>58</v>
      </c>
      <c r="C932" s="140" t="s">
        <v>228</v>
      </c>
      <c r="D932" s="140" t="s">
        <v>227</v>
      </c>
      <c r="E932" s="140" t="s">
        <v>170</v>
      </c>
      <c r="F932" s="140" t="s">
        <v>36</v>
      </c>
      <c r="G932" s="140"/>
      <c r="H932" s="140" t="s">
        <v>14</v>
      </c>
      <c r="I932" s="145"/>
      <c r="J932" s="193" t="s">
        <v>95</v>
      </c>
      <c r="K932" s="3" t="s">
        <v>26</v>
      </c>
      <c r="L932" s="84"/>
      <c r="M932" s="84"/>
      <c r="N932" s="84"/>
      <c r="O932" s="84"/>
      <c r="P932" s="84">
        <v>0.85</v>
      </c>
      <c r="Q932" s="84">
        <v>0.6</v>
      </c>
      <c r="R932" s="82">
        <v>96471274</v>
      </c>
      <c r="S932" s="82">
        <v>19347611</v>
      </c>
      <c r="T932" s="82">
        <v>2</v>
      </c>
      <c r="U932" s="85">
        <v>868.08119999999997</v>
      </c>
      <c r="V932" s="85"/>
      <c r="W932" s="86"/>
      <c r="Y932" s="85"/>
      <c r="Z932" s="85"/>
      <c r="AB932" s="85"/>
      <c r="AC932" s="85"/>
    </row>
    <row r="933" spans="1:29" s="119" customFormat="1" ht="12.75" thickBot="1">
      <c r="A933" s="139" t="s">
        <v>226</v>
      </c>
      <c r="B933" s="140" t="s">
        <v>58</v>
      </c>
      <c r="C933" s="140" t="s">
        <v>228</v>
      </c>
      <c r="D933" s="140" t="s">
        <v>227</v>
      </c>
      <c r="E933" s="140" t="s">
        <v>170</v>
      </c>
      <c r="F933" s="140" t="s">
        <v>36</v>
      </c>
      <c r="G933" s="140"/>
      <c r="H933" s="140" t="s">
        <v>14</v>
      </c>
      <c r="I933" s="145"/>
      <c r="J933" s="194" t="s">
        <v>95</v>
      </c>
      <c r="K933" s="88" t="s">
        <v>244</v>
      </c>
      <c r="L933" s="89"/>
      <c r="M933" s="89"/>
      <c r="N933" s="89"/>
      <c r="O933" s="89"/>
      <c r="P933" s="89">
        <v>0.85</v>
      </c>
      <c r="Q933" s="89">
        <v>0.6</v>
      </c>
      <c r="R933" s="90"/>
      <c r="S933" s="214">
        <v>19373905</v>
      </c>
      <c r="T933" s="90">
        <v>1</v>
      </c>
      <c r="U933" s="91">
        <v>2487.2393999999999</v>
      </c>
      <c r="V933" s="91"/>
      <c r="W933" s="92"/>
      <c r="Y933" s="85"/>
      <c r="Z933" s="85"/>
      <c r="AB933" s="85"/>
      <c r="AC933" s="85"/>
    </row>
    <row r="934" spans="1:29" s="119" customFormat="1" ht="12" thickBot="1">
      <c r="A934" s="139" t="s">
        <v>226</v>
      </c>
      <c r="B934" s="140" t="s">
        <v>58</v>
      </c>
      <c r="C934" s="140" t="s">
        <v>228</v>
      </c>
      <c r="D934" s="140" t="s">
        <v>227</v>
      </c>
      <c r="E934" s="140" t="s">
        <v>170</v>
      </c>
      <c r="F934" s="140" t="s">
        <v>36</v>
      </c>
      <c r="G934" s="140"/>
      <c r="H934" s="140" t="s">
        <v>14</v>
      </c>
      <c r="I934" s="145"/>
      <c r="J934" s="195" t="s">
        <v>96</v>
      </c>
      <c r="K934" s="94" t="s">
        <v>28</v>
      </c>
      <c r="L934" s="95">
        <v>1.6</v>
      </c>
      <c r="M934" s="95">
        <v>0.57950000000000002</v>
      </c>
      <c r="N934" s="95">
        <v>0.61749999999999994</v>
      </c>
      <c r="O934" s="95">
        <v>1</v>
      </c>
      <c r="P934" s="95">
        <v>0.85</v>
      </c>
      <c r="Q934" s="95">
        <v>0.6</v>
      </c>
      <c r="R934" s="100">
        <v>96473229</v>
      </c>
      <c r="S934" s="100">
        <v>19347615</v>
      </c>
      <c r="T934" s="100">
        <v>1</v>
      </c>
      <c r="U934" s="98">
        <v>947.20259999999996</v>
      </c>
      <c r="V934" s="98">
        <f>T934*(U934*(1+P934)*1.18)+L934*M934*$V$1</f>
        <v>3996.3192758</v>
      </c>
      <c r="W934" s="81">
        <f>T934*(U934*(1+Q934)*1.18)+L934*N934*$W$1</f>
        <v>3181.3985087999999</v>
      </c>
      <c r="Y934" s="124">
        <f t="shared" ref="Y934:Y935" si="320">L934*M934*O934*$V$1</f>
        <v>1928.576</v>
      </c>
      <c r="Z934" s="85">
        <f t="shared" ref="Z934:Z935" si="321">V934-Y934</f>
        <v>2067.7432758</v>
      </c>
      <c r="AB934" s="85">
        <f t="shared" ref="AB934:AB935" si="322">L934*N934*O934*$W$1</f>
        <v>1393.08</v>
      </c>
      <c r="AC934" s="85">
        <f t="shared" ref="AC934:AC935" si="323">W934-AB934</f>
        <v>1788.3185088</v>
      </c>
    </row>
    <row r="935" spans="1:29" s="119" customFormat="1">
      <c r="A935" s="139" t="s">
        <v>226</v>
      </c>
      <c r="B935" s="140" t="s">
        <v>58</v>
      </c>
      <c r="C935" s="140" t="s">
        <v>228</v>
      </c>
      <c r="D935" s="140" t="s">
        <v>227</v>
      </c>
      <c r="E935" s="140" t="s">
        <v>170</v>
      </c>
      <c r="F935" s="140" t="s">
        <v>36</v>
      </c>
      <c r="G935" s="140"/>
      <c r="H935" s="140" t="s">
        <v>14</v>
      </c>
      <c r="I935" s="145"/>
      <c r="J935" s="192" t="s">
        <v>184</v>
      </c>
      <c r="K935" s="77" t="s">
        <v>28</v>
      </c>
      <c r="L935" s="78">
        <v>1.1000000000000001</v>
      </c>
      <c r="M935" s="78">
        <v>0.8929999999999999</v>
      </c>
      <c r="N935" s="78">
        <v>0.76</v>
      </c>
      <c r="O935" s="78">
        <v>1</v>
      </c>
      <c r="P935" s="78">
        <v>0.85</v>
      </c>
      <c r="Q935" s="78">
        <v>0.6</v>
      </c>
      <c r="R935" s="79">
        <v>96473229</v>
      </c>
      <c r="S935" s="79">
        <v>19347615</v>
      </c>
      <c r="T935" s="79">
        <v>1</v>
      </c>
      <c r="U935" s="80">
        <v>947.20259999999996</v>
      </c>
      <c r="V935" s="80">
        <f>T935*(U935*(1+P935)*1.18)+T936*(U936*(1+P936)*1.18)+L935*M935*$V$1</f>
        <v>8844.8064357999992</v>
      </c>
      <c r="W935" s="102">
        <f>T935*(U935*(1+Q935)*1.18)+T936*(U936*(1+Q936)*1.18)+L935*N935*$W$1</f>
        <v>7061.2442688000001</v>
      </c>
      <c r="Y935" s="124">
        <f t="shared" si="320"/>
        <v>2043.184</v>
      </c>
      <c r="Z935" s="85">
        <f t="shared" si="321"/>
        <v>6801.622435799999</v>
      </c>
      <c r="AB935" s="85">
        <f t="shared" si="322"/>
        <v>1178.7600000000002</v>
      </c>
      <c r="AC935" s="85">
        <f t="shared" si="323"/>
        <v>5882.4842687999999</v>
      </c>
    </row>
    <row r="936" spans="1:29" s="119" customFormat="1">
      <c r="A936" s="139" t="s">
        <v>226</v>
      </c>
      <c r="B936" s="140" t="s">
        <v>58</v>
      </c>
      <c r="C936" s="140" t="s">
        <v>228</v>
      </c>
      <c r="D936" s="140" t="s">
        <v>227</v>
      </c>
      <c r="E936" s="140" t="s">
        <v>170</v>
      </c>
      <c r="F936" s="140" t="s">
        <v>36</v>
      </c>
      <c r="G936" s="140"/>
      <c r="H936" s="140" t="s">
        <v>14</v>
      </c>
      <c r="I936" s="145"/>
      <c r="J936" s="193" t="s">
        <v>184</v>
      </c>
      <c r="K936" s="3" t="s">
        <v>30</v>
      </c>
      <c r="L936" s="84"/>
      <c r="M936" s="84"/>
      <c r="N936" s="84"/>
      <c r="O936" s="84"/>
      <c r="P936" s="84">
        <v>0.85</v>
      </c>
      <c r="Q936" s="84">
        <v>0.6</v>
      </c>
      <c r="R936" s="82">
        <v>96470999</v>
      </c>
      <c r="S936" s="82">
        <v>19347575</v>
      </c>
      <c r="T936" s="82">
        <v>2</v>
      </c>
      <c r="U936" s="85">
        <v>1084.26</v>
      </c>
      <c r="V936" s="85"/>
      <c r="W936" s="86"/>
      <c r="Y936" s="85"/>
      <c r="Z936" s="85"/>
      <c r="AB936" s="85"/>
      <c r="AC936" s="85"/>
    </row>
    <row r="937" spans="1:29" s="119" customFormat="1" ht="12" thickBot="1">
      <c r="A937" s="139" t="s">
        <v>226</v>
      </c>
      <c r="B937" s="140" t="s">
        <v>58</v>
      </c>
      <c r="C937" s="140" t="s">
        <v>228</v>
      </c>
      <c r="D937" s="140" t="s">
        <v>227</v>
      </c>
      <c r="E937" s="140" t="s">
        <v>170</v>
      </c>
      <c r="F937" s="140" t="s">
        <v>36</v>
      </c>
      <c r="G937" s="140"/>
      <c r="H937" s="140" t="s">
        <v>14</v>
      </c>
      <c r="I937" s="145"/>
      <c r="J937" s="194" t="s">
        <v>184</v>
      </c>
      <c r="K937" s="88" t="s">
        <v>31</v>
      </c>
      <c r="L937" s="89"/>
      <c r="M937" s="89"/>
      <c r="N937" s="89"/>
      <c r="O937" s="89"/>
      <c r="P937" s="89">
        <v>0.85</v>
      </c>
      <c r="Q937" s="89">
        <v>0.6</v>
      </c>
      <c r="R937" s="90"/>
      <c r="S937" s="90"/>
      <c r="T937" s="90"/>
      <c r="U937" s="91"/>
      <c r="V937" s="91"/>
      <c r="W937" s="92"/>
      <c r="Y937" s="85"/>
      <c r="Z937" s="85"/>
      <c r="AB937" s="85"/>
      <c r="AC937" s="85"/>
    </row>
    <row r="938" spans="1:29" s="119" customFormat="1">
      <c r="A938" s="139" t="s">
        <v>226</v>
      </c>
      <c r="B938" s="140" t="s">
        <v>58</v>
      </c>
      <c r="C938" s="140" t="s">
        <v>228</v>
      </c>
      <c r="D938" s="140" t="s">
        <v>227</v>
      </c>
      <c r="E938" s="140" t="s">
        <v>170</v>
      </c>
      <c r="F938" s="140" t="s">
        <v>36</v>
      </c>
      <c r="G938" s="140"/>
      <c r="H938" s="140" t="s">
        <v>14</v>
      </c>
      <c r="I938" s="145"/>
      <c r="J938" s="192" t="s">
        <v>98</v>
      </c>
      <c r="K938" s="77" t="s">
        <v>160</v>
      </c>
      <c r="L938" s="78">
        <v>1</v>
      </c>
      <c r="M938" s="78">
        <v>1.2825</v>
      </c>
      <c r="N938" s="78">
        <v>1.0449999999999999</v>
      </c>
      <c r="O938" s="78">
        <v>1</v>
      </c>
      <c r="P938" s="78">
        <v>0.85</v>
      </c>
      <c r="Q938" s="78">
        <v>0.6</v>
      </c>
      <c r="R938" s="79">
        <v>96980827</v>
      </c>
      <c r="S938" s="79">
        <v>19347951</v>
      </c>
      <c r="T938" s="79">
        <v>1</v>
      </c>
      <c r="U938" s="80">
        <v>1311.72</v>
      </c>
      <c r="V938" s="80">
        <f>T938*(U938*(1+P938)*1.18)+L938*M938*$V$1</f>
        <v>5531.0847599999997</v>
      </c>
      <c r="W938" s="102">
        <f>T938*(U938*(1+Q938)*1.18)+L938*N938*$W$1</f>
        <v>3949.9773599999994</v>
      </c>
      <c r="Y938" s="124">
        <f>L938*M938*O938*$V$1</f>
        <v>2667.6</v>
      </c>
      <c r="Z938" s="85">
        <f>V938-Y938</f>
        <v>2863.4847599999998</v>
      </c>
      <c r="AB938" s="85">
        <f>L938*N938*O938*$W$1</f>
        <v>1473.4499999999998</v>
      </c>
      <c r="AC938" s="85">
        <f>W938-AB938</f>
        <v>2476.5273599999996</v>
      </c>
    </row>
    <row r="939" spans="1:29" s="119" customFormat="1" ht="12" thickBot="1">
      <c r="A939" s="139" t="s">
        <v>226</v>
      </c>
      <c r="B939" s="140" t="s">
        <v>58</v>
      </c>
      <c r="C939" s="140" t="s">
        <v>228</v>
      </c>
      <c r="D939" s="140" t="s">
        <v>227</v>
      </c>
      <c r="E939" s="140" t="s">
        <v>170</v>
      </c>
      <c r="F939" s="140" t="s">
        <v>36</v>
      </c>
      <c r="G939" s="140"/>
      <c r="H939" s="140" t="s">
        <v>14</v>
      </c>
      <c r="I939" s="145"/>
      <c r="J939" s="194" t="s">
        <v>98</v>
      </c>
      <c r="K939" s="88" t="s">
        <v>161</v>
      </c>
      <c r="L939" s="89"/>
      <c r="M939" s="89"/>
      <c r="N939" s="89"/>
      <c r="O939" s="89"/>
      <c r="P939" s="89">
        <v>0.85</v>
      </c>
      <c r="Q939" s="89">
        <v>0.6</v>
      </c>
      <c r="R939" s="90">
        <v>96980826</v>
      </c>
      <c r="S939" s="90">
        <v>19347950</v>
      </c>
      <c r="T939" s="90">
        <v>1</v>
      </c>
      <c r="U939" s="91">
        <v>1311.72</v>
      </c>
      <c r="V939" s="91"/>
      <c r="W939" s="92"/>
      <c r="Y939" s="85"/>
      <c r="Z939" s="85"/>
      <c r="AB939" s="85"/>
      <c r="AC939" s="85"/>
    </row>
    <row r="940" spans="1:29" s="119" customFormat="1">
      <c r="A940" s="139" t="s">
        <v>226</v>
      </c>
      <c r="B940" s="140" t="s">
        <v>58</v>
      </c>
      <c r="C940" s="140" t="s">
        <v>228</v>
      </c>
      <c r="D940" s="140" t="s">
        <v>227</v>
      </c>
      <c r="E940" s="140" t="s">
        <v>170</v>
      </c>
      <c r="F940" s="140" t="s">
        <v>36</v>
      </c>
      <c r="G940" s="140"/>
      <c r="H940" s="140" t="s">
        <v>14</v>
      </c>
      <c r="I940" s="145"/>
      <c r="J940" s="192" t="s">
        <v>99</v>
      </c>
      <c r="K940" s="77" t="s">
        <v>165</v>
      </c>
      <c r="L940" s="78">
        <v>0.60000000000000009</v>
      </c>
      <c r="M940" s="78">
        <v>0.95</v>
      </c>
      <c r="N940" s="78">
        <v>0.95</v>
      </c>
      <c r="O940" s="78">
        <v>1</v>
      </c>
      <c r="P940" s="78">
        <v>0.85</v>
      </c>
      <c r="Q940" s="78">
        <v>0.6</v>
      </c>
      <c r="R940" s="79">
        <v>96980829</v>
      </c>
      <c r="S940" s="79">
        <v>19347952</v>
      </c>
      <c r="T940" s="79">
        <v>1</v>
      </c>
      <c r="U940" s="80">
        <v>890.46</v>
      </c>
      <c r="V940" s="80">
        <f>T940*(U940*(1+P940)*1.18)+L940*M940*$V$1</f>
        <v>3129.4741800000002</v>
      </c>
      <c r="W940" s="102">
        <f>T940*(U940*(1+Q940)*1.18)+L940*N940*$W$1</f>
        <v>2484.8884800000001</v>
      </c>
      <c r="Y940" s="124">
        <f>L940*M940*O940*$V$1</f>
        <v>1185.6000000000001</v>
      </c>
      <c r="Z940" s="85">
        <f>V940-Y940</f>
        <v>1943.87418</v>
      </c>
      <c r="AB940" s="85">
        <f>L940*N940*O940*$W$1</f>
        <v>803.7</v>
      </c>
      <c r="AC940" s="85">
        <f>W940-AB940</f>
        <v>1681.18848</v>
      </c>
    </row>
    <row r="941" spans="1:29" s="119" customFormat="1" ht="12" thickBot="1">
      <c r="A941" s="139" t="s">
        <v>226</v>
      </c>
      <c r="B941" s="140" t="s">
        <v>58</v>
      </c>
      <c r="C941" s="140" t="s">
        <v>228</v>
      </c>
      <c r="D941" s="140" t="s">
        <v>227</v>
      </c>
      <c r="E941" s="140" t="s">
        <v>170</v>
      </c>
      <c r="F941" s="140" t="s">
        <v>36</v>
      </c>
      <c r="G941" s="140"/>
      <c r="H941" s="140" t="s">
        <v>14</v>
      </c>
      <c r="I941" s="145"/>
      <c r="J941" s="194" t="s">
        <v>99</v>
      </c>
      <c r="K941" s="88" t="s">
        <v>166</v>
      </c>
      <c r="L941" s="89"/>
      <c r="M941" s="89"/>
      <c r="N941" s="89"/>
      <c r="O941" s="89"/>
      <c r="P941" s="89">
        <v>0.85</v>
      </c>
      <c r="Q941" s="89">
        <v>0.6</v>
      </c>
      <c r="R941" s="90">
        <v>96980829</v>
      </c>
      <c r="S941" s="90">
        <v>19347952</v>
      </c>
      <c r="T941" s="90">
        <v>1</v>
      </c>
      <c r="U941" s="91">
        <v>890.46</v>
      </c>
      <c r="V941" s="91"/>
      <c r="W941" s="92"/>
      <c r="Y941" s="85"/>
      <c r="Z941" s="85"/>
      <c r="AB941" s="85"/>
      <c r="AC941" s="85"/>
    </row>
    <row r="942" spans="1:29" s="119" customFormat="1" ht="12" thickBot="1">
      <c r="A942" s="139" t="s">
        <v>226</v>
      </c>
      <c r="B942" s="140" t="s">
        <v>58</v>
      </c>
      <c r="C942" s="140" t="s">
        <v>228</v>
      </c>
      <c r="D942" s="140" t="s">
        <v>227</v>
      </c>
      <c r="E942" s="140" t="s">
        <v>170</v>
      </c>
      <c r="F942" s="140" t="s">
        <v>36</v>
      </c>
      <c r="G942" s="140"/>
      <c r="H942" s="140" t="s">
        <v>14</v>
      </c>
      <c r="I942" s="145"/>
      <c r="J942" s="195" t="s">
        <v>92</v>
      </c>
      <c r="K942" s="94" t="s">
        <v>167</v>
      </c>
      <c r="L942" s="95">
        <v>2</v>
      </c>
      <c r="M942" s="95">
        <v>1.4249999999999998</v>
      </c>
      <c r="N942" s="95">
        <v>1.8049999999999999</v>
      </c>
      <c r="O942" s="95">
        <v>1</v>
      </c>
      <c r="P942" s="95">
        <v>0.85</v>
      </c>
      <c r="Q942" s="95">
        <v>0.6</v>
      </c>
      <c r="R942" s="100" t="s">
        <v>180</v>
      </c>
      <c r="S942" s="152" t="s">
        <v>180</v>
      </c>
      <c r="T942" s="100"/>
      <c r="U942" s="106"/>
      <c r="V942" s="106"/>
      <c r="W942" s="81"/>
      <c r="Y942" s="85"/>
      <c r="Z942" s="85"/>
      <c r="AB942" s="85"/>
      <c r="AC942" s="85"/>
    </row>
    <row r="943" spans="1:29" s="119" customFormat="1">
      <c r="A943" s="209" t="s">
        <v>226</v>
      </c>
      <c r="B943" s="181" t="s">
        <v>58</v>
      </c>
      <c r="C943" s="181" t="s">
        <v>60</v>
      </c>
      <c r="D943" s="181" t="s">
        <v>59</v>
      </c>
      <c r="E943" s="181" t="s">
        <v>170</v>
      </c>
      <c r="F943" s="181" t="s">
        <v>36</v>
      </c>
      <c r="G943" s="181"/>
      <c r="H943" s="181" t="s">
        <v>14</v>
      </c>
      <c r="I943" s="210"/>
      <c r="J943" s="196" t="s">
        <v>89</v>
      </c>
      <c r="K943" s="133" t="s">
        <v>20</v>
      </c>
      <c r="L943" s="134">
        <v>0.4</v>
      </c>
      <c r="M943" s="134">
        <v>0.95</v>
      </c>
      <c r="N943" s="134">
        <v>0.85499999999999998</v>
      </c>
      <c r="O943" s="134">
        <v>1</v>
      </c>
      <c r="P943" s="134">
        <v>0.88</v>
      </c>
      <c r="Q943" s="134">
        <f>P943</f>
        <v>0.88</v>
      </c>
      <c r="R943" s="135">
        <v>95599912</v>
      </c>
      <c r="S943" s="157" t="s">
        <v>19</v>
      </c>
      <c r="T943" s="135">
        <v>3.75</v>
      </c>
      <c r="U943" s="136">
        <v>275.43059999999997</v>
      </c>
      <c r="V943" s="136">
        <f>U943*(1+P943)*T943*1.18+((U944+U945)*(1+P944))*1.18+L943*M943*$V$1</f>
        <v>3697.4231845999998</v>
      </c>
      <c r="W943" s="137">
        <f>U943*(1+Q943)*T943*1.18+((U944+U945)*(1+Q944))*1.18+L943*N943*$W$1</f>
        <v>3306.0383166000001</v>
      </c>
      <c r="Y943" s="124">
        <f>L943*M943*O943*$V$1</f>
        <v>790.4</v>
      </c>
      <c r="Z943" s="85">
        <f>V943-Y943</f>
        <v>2907.0231845999997</v>
      </c>
      <c r="AB943" s="85">
        <f>L943*N943*O943*$W$1</f>
        <v>482.22</v>
      </c>
      <c r="AC943" s="85">
        <f>W943-AB943</f>
        <v>2823.8183165999999</v>
      </c>
    </row>
    <row r="944" spans="1:29" s="119" customFormat="1">
      <c r="A944" s="139" t="s">
        <v>226</v>
      </c>
      <c r="B944" s="140" t="s">
        <v>58</v>
      </c>
      <c r="C944" s="140" t="s">
        <v>60</v>
      </c>
      <c r="D944" s="140" t="s">
        <v>59</v>
      </c>
      <c r="E944" s="140" t="s">
        <v>170</v>
      </c>
      <c r="F944" s="140" t="s">
        <v>36</v>
      </c>
      <c r="G944" s="140"/>
      <c r="H944" s="140" t="s">
        <v>14</v>
      </c>
      <c r="I944" s="145"/>
      <c r="J944" s="197" t="s">
        <v>89</v>
      </c>
      <c r="K944" s="3" t="s">
        <v>21</v>
      </c>
      <c r="L944" s="84"/>
      <c r="M944" s="84"/>
      <c r="N944" s="84"/>
      <c r="O944" s="84"/>
      <c r="P944" s="84">
        <v>0.85</v>
      </c>
      <c r="Q944" s="84">
        <v>0.6</v>
      </c>
      <c r="R944" s="82">
        <v>25183779</v>
      </c>
      <c r="S944" s="150" t="s">
        <v>180</v>
      </c>
      <c r="T944" s="82">
        <v>1</v>
      </c>
      <c r="U944" s="85">
        <v>236.05860000000001</v>
      </c>
      <c r="V944" s="85"/>
      <c r="W944" s="86"/>
      <c r="Y944" s="85"/>
      <c r="Z944" s="85"/>
      <c r="AB944" s="85"/>
      <c r="AC944" s="85"/>
    </row>
    <row r="945" spans="1:29" s="119" customFormat="1" ht="12" thickBot="1">
      <c r="A945" s="139" t="s">
        <v>226</v>
      </c>
      <c r="B945" s="140" t="s">
        <v>58</v>
      </c>
      <c r="C945" s="140" t="s">
        <v>60</v>
      </c>
      <c r="D945" s="140" t="s">
        <v>59</v>
      </c>
      <c r="E945" s="140" t="s">
        <v>170</v>
      </c>
      <c r="F945" s="140" t="s">
        <v>36</v>
      </c>
      <c r="G945" s="140"/>
      <c r="H945" s="140" t="s">
        <v>14</v>
      </c>
      <c r="I945" s="145"/>
      <c r="J945" s="198" t="s">
        <v>89</v>
      </c>
      <c r="K945" s="88" t="s">
        <v>22</v>
      </c>
      <c r="L945" s="89"/>
      <c r="M945" s="89"/>
      <c r="N945" s="89"/>
      <c r="O945" s="89"/>
      <c r="P945" s="89">
        <v>0.85</v>
      </c>
      <c r="Q945" s="89">
        <v>0.6</v>
      </c>
      <c r="R945" s="90">
        <v>94525246</v>
      </c>
      <c r="S945" s="156" t="s">
        <v>19</v>
      </c>
      <c r="T945" s="90">
        <v>1</v>
      </c>
      <c r="U945" s="91">
        <v>45.991800000000005</v>
      </c>
      <c r="V945" s="91"/>
      <c r="W945" s="92"/>
      <c r="Y945" s="85"/>
      <c r="Z945" s="85"/>
      <c r="AB945" s="85"/>
      <c r="AC945" s="85"/>
    </row>
    <row r="946" spans="1:29" s="119" customFormat="1" ht="12" thickBot="1">
      <c r="A946" s="139" t="s">
        <v>226</v>
      </c>
      <c r="B946" s="140" t="s">
        <v>58</v>
      </c>
      <c r="C946" s="140" t="s">
        <v>60</v>
      </c>
      <c r="D946" s="140" t="s">
        <v>59</v>
      </c>
      <c r="E946" s="140" t="s">
        <v>170</v>
      </c>
      <c r="F946" s="140" t="s">
        <v>36</v>
      </c>
      <c r="G946" s="140"/>
      <c r="H946" s="140" t="s">
        <v>14</v>
      </c>
      <c r="I946" s="145"/>
      <c r="J946" s="195" t="s">
        <v>90</v>
      </c>
      <c r="K946" s="94" t="s">
        <v>23</v>
      </c>
      <c r="L946" s="95">
        <v>0.3</v>
      </c>
      <c r="M946" s="95">
        <v>0.85499999999999998</v>
      </c>
      <c r="N946" s="95">
        <v>0.66499999999999992</v>
      </c>
      <c r="O946" s="95">
        <v>1</v>
      </c>
      <c r="P946" s="95">
        <v>0.85</v>
      </c>
      <c r="Q946" s="95">
        <v>0.6</v>
      </c>
      <c r="R946" s="100">
        <v>42386928</v>
      </c>
      <c r="S946" s="100">
        <v>19347476</v>
      </c>
      <c r="T946" s="97">
        <v>1</v>
      </c>
      <c r="U946" s="98">
        <v>142.31040000000002</v>
      </c>
      <c r="V946" s="98">
        <f>T946*(U946*(1+P946)*1.18)+L946*M946*$V$1</f>
        <v>844.18360319999999</v>
      </c>
      <c r="W946" s="81">
        <f>T946*(U946*(1+Q946)*1.18)+L946*N946*$W$1</f>
        <v>549.97703520000005</v>
      </c>
      <c r="Y946" s="124">
        <f t="shared" ref="Y946:Y951" si="324">L946*M946*O946*$V$1</f>
        <v>533.52</v>
      </c>
      <c r="Z946" s="85">
        <f t="shared" ref="Z946:Z951" si="325">V946-Y946</f>
        <v>310.66360320000001</v>
      </c>
      <c r="AB946" s="85">
        <f t="shared" ref="AB946:AB951" si="326">L946*N946*O946*$W$1</f>
        <v>281.29499999999996</v>
      </c>
      <c r="AC946" s="85">
        <f t="shared" ref="AC946:AC951" si="327">W946-AB946</f>
        <v>268.68203520000009</v>
      </c>
    </row>
    <row r="947" spans="1:29" s="119" customFormat="1" ht="12" thickBot="1">
      <c r="A947" s="139" t="s">
        <v>226</v>
      </c>
      <c r="B947" s="140" t="s">
        <v>58</v>
      </c>
      <c r="C947" s="140" t="s">
        <v>60</v>
      </c>
      <c r="D947" s="140" t="s">
        <v>59</v>
      </c>
      <c r="E947" s="140" t="s">
        <v>170</v>
      </c>
      <c r="F947" s="140" t="s">
        <v>36</v>
      </c>
      <c r="G947" s="140"/>
      <c r="H947" s="140" t="s">
        <v>14</v>
      </c>
      <c r="I947" s="145"/>
      <c r="J947" s="199" t="s">
        <v>91</v>
      </c>
      <c r="K947" s="94" t="s">
        <v>157</v>
      </c>
      <c r="L947" s="95">
        <v>0.3</v>
      </c>
      <c r="M947" s="95">
        <v>0.95</v>
      </c>
      <c r="N947" s="95">
        <v>0.95</v>
      </c>
      <c r="O947" s="95">
        <v>1</v>
      </c>
      <c r="P947" s="95">
        <v>0.85</v>
      </c>
      <c r="Q947" s="95">
        <v>0.6</v>
      </c>
      <c r="R947" s="100">
        <v>96962173</v>
      </c>
      <c r="S947" s="100">
        <v>19347484</v>
      </c>
      <c r="T947" s="100">
        <v>1</v>
      </c>
      <c r="U947" s="98">
        <v>160.50720000000001</v>
      </c>
      <c r="V947" s="98">
        <f>T947*(U947*(1+P947)*1.18)+L947*M947*$V$1</f>
        <v>943.18721759999994</v>
      </c>
      <c r="W947" s="81">
        <f>T947*(U947*(1+Q947)*1.18)+L947*N947*$W$1</f>
        <v>704.88759359999995</v>
      </c>
      <c r="Y947" s="124">
        <f t="shared" si="324"/>
        <v>592.79999999999995</v>
      </c>
      <c r="Z947" s="85">
        <f t="shared" si="325"/>
        <v>350.38721759999999</v>
      </c>
      <c r="AB947" s="85">
        <f t="shared" si="326"/>
        <v>401.84999999999997</v>
      </c>
      <c r="AC947" s="85">
        <f t="shared" si="327"/>
        <v>303.03759359999998</v>
      </c>
    </row>
    <row r="948" spans="1:29" s="119" customFormat="1" ht="12" thickBot="1">
      <c r="A948" s="139" t="s">
        <v>226</v>
      </c>
      <c r="B948" s="140" t="s">
        <v>58</v>
      </c>
      <c r="C948" s="140" t="s">
        <v>60</v>
      </c>
      <c r="D948" s="140" t="s">
        <v>59</v>
      </c>
      <c r="E948" s="140" t="s">
        <v>170</v>
      </c>
      <c r="F948" s="140" t="s">
        <v>36</v>
      </c>
      <c r="G948" s="140"/>
      <c r="H948" s="140" t="s">
        <v>14</v>
      </c>
      <c r="I948" s="145"/>
      <c r="J948" s="199" t="s">
        <v>158</v>
      </c>
      <c r="K948" s="94" t="s">
        <v>159</v>
      </c>
      <c r="L948" s="95">
        <v>0.4</v>
      </c>
      <c r="M948" s="95">
        <v>0.95</v>
      </c>
      <c r="N948" s="95">
        <v>0.95</v>
      </c>
      <c r="O948" s="95">
        <v>1</v>
      </c>
      <c r="P948" s="95">
        <v>0.85</v>
      </c>
      <c r="Q948" s="95">
        <v>0.6</v>
      </c>
      <c r="R948" s="100">
        <v>25183131</v>
      </c>
      <c r="S948" s="152" t="s">
        <v>180</v>
      </c>
      <c r="T948" s="100">
        <v>4</v>
      </c>
      <c r="U948" s="98">
        <v>220.83</v>
      </c>
      <c r="V948" s="98">
        <f>T948*(U948*(1+P948)*1.18)+L948*M948*$V$1</f>
        <v>2718.6875600000003</v>
      </c>
      <c r="W948" s="81">
        <f>T948*(U948*(1+Q948)*1.18)+L948*N948*$W$1</f>
        <v>2203.5081600000003</v>
      </c>
      <c r="Y948" s="124">
        <f t="shared" si="324"/>
        <v>790.4</v>
      </c>
      <c r="Z948" s="85">
        <f t="shared" si="325"/>
        <v>1928.2875600000002</v>
      </c>
      <c r="AB948" s="85">
        <f t="shared" si="326"/>
        <v>535.79999999999995</v>
      </c>
      <c r="AC948" s="85">
        <f t="shared" si="327"/>
        <v>1667.7081600000004</v>
      </c>
    </row>
    <row r="949" spans="1:29" s="119" customFormat="1" ht="12" thickBot="1">
      <c r="A949" s="139" t="s">
        <v>226</v>
      </c>
      <c r="B949" s="140" t="s">
        <v>58</v>
      </c>
      <c r="C949" s="140" t="s">
        <v>60</v>
      </c>
      <c r="D949" s="140" t="s">
        <v>59</v>
      </c>
      <c r="E949" s="140" t="s">
        <v>170</v>
      </c>
      <c r="F949" s="140" t="s">
        <v>36</v>
      </c>
      <c r="G949" s="140"/>
      <c r="H949" s="140" t="s">
        <v>14</v>
      </c>
      <c r="I949" s="145"/>
      <c r="J949" s="195" t="s">
        <v>93</v>
      </c>
      <c r="K949" s="94" t="s">
        <v>24</v>
      </c>
      <c r="L949" s="95">
        <v>0.3</v>
      </c>
      <c r="M949" s="95">
        <v>0.95</v>
      </c>
      <c r="N949" s="95">
        <v>0.95</v>
      </c>
      <c r="O949" s="95">
        <v>1</v>
      </c>
      <c r="P949" s="95">
        <v>0.85</v>
      </c>
      <c r="Q949" s="95">
        <v>0.6</v>
      </c>
      <c r="R949" s="100">
        <v>25184179</v>
      </c>
      <c r="S949" s="152" t="s">
        <v>180</v>
      </c>
      <c r="T949" s="100">
        <v>1</v>
      </c>
      <c r="U949" s="98">
        <v>5546.5560000000005</v>
      </c>
      <c r="V949" s="98">
        <f>T949*(U949*(1+P949)*1.18)+L949*M949*$V$1</f>
        <v>12700.931748000001</v>
      </c>
      <c r="W949" s="81">
        <f>T949*(U949*(1+Q949)*1.18)+L949*N949*$W$1</f>
        <v>10873.747728</v>
      </c>
      <c r="Y949" s="124">
        <f t="shared" si="324"/>
        <v>592.79999999999995</v>
      </c>
      <c r="Z949" s="85">
        <f t="shared" si="325"/>
        <v>12108.131748000002</v>
      </c>
      <c r="AB949" s="85">
        <f t="shared" si="326"/>
        <v>401.84999999999997</v>
      </c>
      <c r="AC949" s="85">
        <f t="shared" si="327"/>
        <v>10471.897728</v>
      </c>
    </row>
    <row r="950" spans="1:29" s="119" customFormat="1" ht="12" thickBot="1">
      <c r="A950" s="139" t="s">
        <v>226</v>
      </c>
      <c r="B950" s="140" t="s">
        <v>58</v>
      </c>
      <c r="C950" s="140" t="s">
        <v>60</v>
      </c>
      <c r="D950" s="140" t="s">
        <v>59</v>
      </c>
      <c r="E950" s="140" t="s">
        <v>170</v>
      </c>
      <c r="F950" s="140" t="s">
        <v>36</v>
      </c>
      <c r="G950" s="140"/>
      <c r="H950" s="140" t="s">
        <v>14</v>
      </c>
      <c r="I950" s="145"/>
      <c r="J950" s="195" t="s">
        <v>94</v>
      </c>
      <c r="K950" s="94" t="s">
        <v>25</v>
      </c>
      <c r="L950" s="95">
        <v>1</v>
      </c>
      <c r="M950" s="95">
        <v>0.47499999999999998</v>
      </c>
      <c r="N950" s="95">
        <v>0.52249999999999996</v>
      </c>
      <c r="O950" s="95">
        <v>1</v>
      </c>
      <c r="P950" s="95">
        <v>0.85</v>
      </c>
      <c r="Q950" s="95">
        <v>0.6</v>
      </c>
      <c r="R950" s="100">
        <v>94566892</v>
      </c>
      <c r="S950" s="100">
        <v>19347588</v>
      </c>
      <c r="T950" s="100">
        <v>1</v>
      </c>
      <c r="U950" s="98">
        <v>751.077</v>
      </c>
      <c r="V950" s="98">
        <f>T950*(U950*(1+P950)*1.18)+L950*M950*$V$1</f>
        <v>2627.6010909999995</v>
      </c>
      <c r="W950" s="81">
        <f>T950*(U950*(1+Q950)*1.18)+L950*N950*$W$1</f>
        <v>2154.7583759999998</v>
      </c>
      <c r="Y950" s="124">
        <f t="shared" si="324"/>
        <v>988</v>
      </c>
      <c r="Z950" s="85">
        <f t="shared" si="325"/>
        <v>1639.6010909999995</v>
      </c>
      <c r="AB950" s="85">
        <f t="shared" si="326"/>
        <v>736.72499999999991</v>
      </c>
      <c r="AC950" s="85">
        <f t="shared" si="327"/>
        <v>1418.0333759999999</v>
      </c>
    </row>
    <row r="951" spans="1:29" s="119" customFormat="1">
      <c r="A951" s="139" t="s">
        <v>226</v>
      </c>
      <c r="B951" s="140" t="s">
        <v>58</v>
      </c>
      <c r="C951" s="140" t="s">
        <v>60</v>
      </c>
      <c r="D951" s="140" t="s">
        <v>59</v>
      </c>
      <c r="E951" s="140" t="s">
        <v>170</v>
      </c>
      <c r="F951" s="140" t="s">
        <v>36</v>
      </c>
      <c r="G951" s="140"/>
      <c r="H951" s="140" t="s">
        <v>14</v>
      </c>
      <c r="I951" s="145"/>
      <c r="J951" s="192" t="s">
        <v>95</v>
      </c>
      <c r="K951" s="77" t="s">
        <v>25</v>
      </c>
      <c r="L951" s="78">
        <v>1.3</v>
      </c>
      <c r="M951" s="78">
        <v>0.85499999999999998</v>
      </c>
      <c r="N951" s="78">
        <v>0.71249999999999991</v>
      </c>
      <c r="O951" s="78">
        <v>1</v>
      </c>
      <c r="P951" s="78">
        <v>0.85</v>
      </c>
      <c r="Q951" s="78">
        <v>0.6</v>
      </c>
      <c r="R951" s="79">
        <v>94566892</v>
      </c>
      <c r="S951" s="79">
        <v>19347588</v>
      </c>
      <c r="T951" s="79">
        <v>1</v>
      </c>
      <c r="U951" s="80">
        <v>751.077</v>
      </c>
      <c r="V951" s="80">
        <f>T951*(U951*(1+P951)*1.18)+T952*(U952*(1+P952)*1.18)+L951*M951*$V$1</f>
        <v>7741.5636101999999</v>
      </c>
      <c r="W951" s="102">
        <f>T951*(U951*(1+Q951)*1.18)+T952*(U952*(1+Q952)*1.18)+L951*N951*$W$1</f>
        <v>6001.9204872</v>
      </c>
      <c r="Y951" s="124">
        <f t="shared" si="324"/>
        <v>2311.92</v>
      </c>
      <c r="Z951" s="85">
        <f t="shared" si="325"/>
        <v>5429.6436101999998</v>
      </c>
      <c r="AB951" s="85">
        <f t="shared" si="326"/>
        <v>1306.0124999999998</v>
      </c>
      <c r="AC951" s="85">
        <f t="shared" si="327"/>
        <v>4695.9079872000002</v>
      </c>
    </row>
    <row r="952" spans="1:29" s="119" customFormat="1">
      <c r="A952" s="139" t="s">
        <v>226</v>
      </c>
      <c r="B952" s="140" t="s">
        <v>58</v>
      </c>
      <c r="C952" s="140" t="s">
        <v>60</v>
      </c>
      <c r="D952" s="140" t="s">
        <v>59</v>
      </c>
      <c r="E952" s="140" t="s">
        <v>170</v>
      </c>
      <c r="F952" s="140" t="s">
        <v>36</v>
      </c>
      <c r="G952" s="140"/>
      <c r="H952" s="140" t="s">
        <v>14</v>
      </c>
      <c r="I952" s="145"/>
      <c r="J952" s="193" t="s">
        <v>95</v>
      </c>
      <c r="K952" s="3" t="s">
        <v>26</v>
      </c>
      <c r="L952" s="84"/>
      <c r="M952" s="84"/>
      <c r="N952" s="84"/>
      <c r="O952" s="84"/>
      <c r="P952" s="84">
        <v>0.85</v>
      </c>
      <c r="Q952" s="84">
        <v>0.6</v>
      </c>
      <c r="R952" s="82">
        <v>96471274</v>
      </c>
      <c r="S952" s="82">
        <v>19347611</v>
      </c>
      <c r="T952" s="82">
        <v>2</v>
      </c>
      <c r="U952" s="85">
        <v>868.08119999999997</v>
      </c>
      <c r="V952" s="85"/>
      <c r="W952" s="86"/>
      <c r="Y952" s="85"/>
      <c r="Z952" s="85"/>
      <c r="AB952" s="85"/>
      <c r="AC952" s="85"/>
    </row>
    <row r="953" spans="1:29" s="119" customFormat="1" ht="12.75" thickBot="1">
      <c r="A953" s="139" t="s">
        <v>226</v>
      </c>
      <c r="B953" s="140" t="s">
        <v>58</v>
      </c>
      <c r="C953" s="140" t="s">
        <v>60</v>
      </c>
      <c r="D953" s="140" t="s">
        <v>59</v>
      </c>
      <c r="E953" s="140" t="s">
        <v>170</v>
      </c>
      <c r="F953" s="140" t="s">
        <v>36</v>
      </c>
      <c r="G953" s="140"/>
      <c r="H953" s="140" t="s">
        <v>14</v>
      </c>
      <c r="I953" s="145"/>
      <c r="J953" s="194" t="s">
        <v>95</v>
      </c>
      <c r="K953" s="88" t="s">
        <v>244</v>
      </c>
      <c r="L953" s="89"/>
      <c r="M953" s="89"/>
      <c r="N953" s="89"/>
      <c r="O953" s="89"/>
      <c r="P953" s="89">
        <v>0.85</v>
      </c>
      <c r="Q953" s="89">
        <v>0.6</v>
      </c>
      <c r="R953" s="90"/>
      <c r="S953" s="214">
        <v>19373905</v>
      </c>
      <c r="T953" s="90">
        <v>1</v>
      </c>
      <c r="U953" s="91">
        <v>2487.2393999999999</v>
      </c>
      <c r="V953" s="91"/>
      <c r="W953" s="92"/>
      <c r="Y953" s="85"/>
      <c r="Z953" s="85"/>
      <c r="AB953" s="85"/>
      <c r="AC953" s="85"/>
    </row>
    <row r="954" spans="1:29" s="119" customFormat="1" ht="12" thickBot="1">
      <c r="A954" s="139" t="s">
        <v>226</v>
      </c>
      <c r="B954" s="140" t="s">
        <v>58</v>
      </c>
      <c r="C954" s="140" t="s">
        <v>60</v>
      </c>
      <c r="D954" s="140" t="s">
        <v>59</v>
      </c>
      <c r="E954" s="140" t="s">
        <v>170</v>
      </c>
      <c r="F954" s="140" t="s">
        <v>36</v>
      </c>
      <c r="G954" s="140"/>
      <c r="H954" s="140" t="s">
        <v>14</v>
      </c>
      <c r="I954" s="145"/>
      <c r="J954" s="195" t="s">
        <v>96</v>
      </c>
      <c r="K954" s="94" t="s">
        <v>28</v>
      </c>
      <c r="L954" s="95">
        <v>1.6</v>
      </c>
      <c r="M954" s="95">
        <v>0.57950000000000002</v>
      </c>
      <c r="N954" s="95">
        <v>0.61749999999999994</v>
      </c>
      <c r="O954" s="95">
        <v>1</v>
      </c>
      <c r="P954" s="95">
        <v>0.85</v>
      </c>
      <c r="Q954" s="95">
        <v>0.6</v>
      </c>
      <c r="R954" s="100">
        <v>96473229</v>
      </c>
      <c r="S954" s="100">
        <v>19347615</v>
      </c>
      <c r="T954" s="100">
        <v>1</v>
      </c>
      <c r="U954" s="98">
        <v>947.20259999999996</v>
      </c>
      <c r="V954" s="98">
        <f>T954*(U954*(1+P954)*1.18)+L954*M954*$V$1</f>
        <v>3996.3192758</v>
      </c>
      <c r="W954" s="81">
        <f>T954*(U954*(1+Q954)*1.18)+L954*N954*$W$1</f>
        <v>3181.3985087999999</v>
      </c>
      <c r="Y954" s="124">
        <f t="shared" ref="Y954:Y955" si="328">L954*M954*O954*$V$1</f>
        <v>1928.576</v>
      </c>
      <c r="Z954" s="85">
        <f t="shared" ref="Z954:Z955" si="329">V954-Y954</f>
        <v>2067.7432758</v>
      </c>
      <c r="AB954" s="85">
        <f t="shared" ref="AB954:AB955" si="330">L954*N954*O954*$W$1</f>
        <v>1393.08</v>
      </c>
      <c r="AC954" s="85">
        <f t="shared" ref="AC954:AC955" si="331">W954-AB954</f>
        <v>1788.3185088</v>
      </c>
    </row>
    <row r="955" spans="1:29" s="119" customFormat="1">
      <c r="A955" s="139" t="s">
        <v>226</v>
      </c>
      <c r="B955" s="140" t="s">
        <v>58</v>
      </c>
      <c r="C955" s="140" t="s">
        <v>60</v>
      </c>
      <c r="D955" s="140" t="s">
        <v>59</v>
      </c>
      <c r="E955" s="140" t="s">
        <v>170</v>
      </c>
      <c r="F955" s="140" t="s">
        <v>36</v>
      </c>
      <c r="G955" s="140"/>
      <c r="H955" s="140" t="s">
        <v>14</v>
      </c>
      <c r="I955" s="145"/>
      <c r="J955" s="192" t="s">
        <v>184</v>
      </c>
      <c r="K955" s="77" t="s">
        <v>28</v>
      </c>
      <c r="L955" s="78">
        <v>1.1000000000000001</v>
      </c>
      <c r="M955" s="78">
        <v>0.8929999999999999</v>
      </c>
      <c r="N955" s="78">
        <v>0.76</v>
      </c>
      <c r="O955" s="78">
        <v>1</v>
      </c>
      <c r="P955" s="78">
        <v>0.85</v>
      </c>
      <c r="Q955" s="78">
        <v>0.6</v>
      </c>
      <c r="R955" s="79">
        <v>96473229</v>
      </c>
      <c r="S955" s="79">
        <v>19347615</v>
      </c>
      <c r="T955" s="79">
        <v>1</v>
      </c>
      <c r="U955" s="80">
        <v>947.20259999999996</v>
      </c>
      <c r="V955" s="80">
        <f>T955*(U955*(1+P955)*1.18)+T956*(U956*(1+P956)*1.18)+L955*M955*$V$1</f>
        <v>8844.8064357999992</v>
      </c>
      <c r="W955" s="102">
        <f>T955*(U955*(1+Q955)*1.18)+T956*(U956*(1+Q956)*1.18)+L955*N955*$W$1</f>
        <v>7061.2442688000001</v>
      </c>
      <c r="Y955" s="124">
        <f t="shared" si="328"/>
        <v>2043.184</v>
      </c>
      <c r="Z955" s="85">
        <f t="shared" si="329"/>
        <v>6801.622435799999</v>
      </c>
      <c r="AB955" s="85">
        <f t="shared" si="330"/>
        <v>1178.7600000000002</v>
      </c>
      <c r="AC955" s="85">
        <f t="shared" si="331"/>
        <v>5882.4842687999999</v>
      </c>
    </row>
    <row r="956" spans="1:29" s="119" customFormat="1">
      <c r="A956" s="139" t="s">
        <v>226</v>
      </c>
      <c r="B956" s="140" t="s">
        <v>58</v>
      </c>
      <c r="C956" s="140" t="s">
        <v>60</v>
      </c>
      <c r="D956" s="140" t="s">
        <v>59</v>
      </c>
      <c r="E956" s="140" t="s">
        <v>170</v>
      </c>
      <c r="F956" s="140" t="s">
        <v>36</v>
      </c>
      <c r="G956" s="140"/>
      <c r="H956" s="140" t="s">
        <v>14</v>
      </c>
      <c r="I956" s="145"/>
      <c r="J956" s="193" t="s">
        <v>184</v>
      </c>
      <c r="K956" s="3" t="s">
        <v>30</v>
      </c>
      <c r="L956" s="84"/>
      <c r="M956" s="84"/>
      <c r="N956" s="84"/>
      <c r="O956" s="84"/>
      <c r="P956" s="84">
        <v>0.85</v>
      </c>
      <c r="Q956" s="84">
        <v>0.6</v>
      </c>
      <c r="R956" s="82">
        <v>96470999</v>
      </c>
      <c r="S956" s="82">
        <v>19347575</v>
      </c>
      <c r="T956" s="82">
        <v>2</v>
      </c>
      <c r="U956" s="85">
        <v>1084.26</v>
      </c>
      <c r="V956" s="85"/>
      <c r="W956" s="86"/>
      <c r="Y956" s="85"/>
      <c r="Z956" s="85"/>
      <c r="AB956" s="85"/>
      <c r="AC956" s="85"/>
    </row>
    <row r="957" spans="1:29" s="119" customFormat="1" ht="12" thickBot="1">
      <c r="A957" s="139" t="s">
        <v>226</v>
      </c>
      <c r="B957" s="140" t="s">
        <v>58</v>
      </c>
      <c r="C957" s="140" t="s">
        <v>60</v>
      </c>
      <c r="D957" s="140" t="s">
        <v>59</v>
      </c>
      <c r="E957" s="140" t="s">
        <v>170</v>
      </c>
      <c r="F957" s="140" t="s">
        <v>36</v>
      </c>
      <c r="G957" s="140"/>
      <c r="H957" s="140" t="s">
        <v>14</v>
      </c>
      <c r="I957" s="145"/>
      <c r="J957" s="194" t="s">
        <v>184</v>
      </c>
      <c r="K957" s="88" t="s">
        <v>31</v>
      </c>
      <c r="L957" s="89"/>
      <c r="M957" s="89"/>
      <c r="N957" s="89"/>
      <c r="O957" s="89"/>
      <c r="P957" s="89">
        <v>0.85</v>
      </c>
      <c r="Q957" s="89">
        <v>0.6</v>
      </c>
      <c r="R957" s="90"/>
      <c r="S957" s="90"/>
      <c r="T957" s="90"/>
      <c r="U957" s="91"/>
      <c r="V957" s="91"/>
      <c r="W957" s="92"/>
      <c r="Y957" s="85"/>
      <c r="Z957" s="85"/>
      <c r="AB957" s="85"/>
      <c r="AC957" s="85"/>
    </row>
    <row r="958" spans="1:29" s="119" customFormat="1">
      <c r="A958" s="139" t="s">
        <v>226</v>
      </c>
      <c r="B958" s="140" t="s">
        <v>58</v>
      </c>
      <c r="C958" s="140" t="s">
        <v>60</v>
      </c>
      <c r="D958" s="140" t="s">
        <v>59</v>
      </c>
      <c r="E958" s="140" t="s">
        <v>170</v>
      </c>
      <c r="F958" s="140" t="s">
        <v>36</v>
      </c>
      <c r="G958" s="140"/>
      <c r="H958" s="140" t="s">
        <v>14</v>
      </c>
      <c r="I958" s="145"/>
      <c r="J958" s="192" t="s">
        <v>98</v>
      </c>
      <c r="K958" s="77" t="s">
        <v>160</v>
      </c>
      <c r="L958" s="78">
        <v>1</v>
      </c>
      <c r="M958" s="78">
        <v>1.2825</v>
      </c>
      <c r="N958" s="78">
        <v>1.0449999999999999</v>
      </c>
      <c r="O958" s="78">
        <v>1</v>
      </c>
      <c r="P958" s="78">
        <v>0.85</v>
      </c>
      <c r="Q958" s="78">
        <v>0.6</v>
      </c>
      <c r="R958" s="79">
        <v>96980827</v>
      </c>
      <c r="S958" s="79">
        <v>19347951</v>
      </c>
      <c r="T958" s="79">
        <v>1</v>
      </c>
      <c r="U958" s="80">
        <v>1311.72</v>
      </c>
      <c r="V958" s="80">
        <f>T958*(U958*(1+P958)*1.18)+L958*M958*$V$1</f>
        <v>5531.0847599999997</v>
      </c>
      <c r="W958" s="102">
        <f>T958*(U958*(1+Q958)*1.18)+L958*N958*$W$1</f>
        <v>3949.9773599999994</v>
      </c>
      <c r="Y958" s="124">
        <f>L958*M958*O958*$V$1</f>
        <v>2667.6</v>
      </c>
      <c r="Z958" s="85">
        <f>V958-Y958</f>
        <v>2863.4847599999998</v>
      </c>
      <c r="AB958" s="85">
        <f>L958*N958*O958*$W$1</f>
        <v>1473.4499999999998</v>
      </c>
      <c r="AC958" s="85">
        <f>W958-AB958</f>
        <v>2476.5273599999996</v>
      </c>
    </row>
    <row r="959" spans="1:29" s="119" customFormat="1" ht="12" thickBot="1">
      <c r="A959" s="139" t="s">
        <v>226</v>
      </c>
      <c r="B959" s="140" t="s">
        <v>58</v>
      </c>
      <c r="C959" s="140" t="s">
        <v>60</v>
      </c>
      <c r="D959" s="140" t="s">
        <v>59</v>
      </c>
      <c r="E959" s="140" t="s">
        <v>170</v>
      </c>
      <c r="F959" s="140" t="s">
        <v>36</v>
      </c>
      <c r="G959" s="140"/>
      <c r="H959" s="140" t="s">
        <v>14</v>
      </c>
      <c r="I959" s="145"/>
      <c r="J959" s="194" t="s">
        <v>98</v>
      </c>
      <c r="K959" s="88" t="s">
        <v>161</v>
      </c>
      <c r="L959" s="89"/>
      <c r="M959" s="89"/>
      <c r="N959" s="89"/>
      <c r="O959" s="89"/>
      <c r="P959" s="89">
        <v>0.85</v>
      </c>
      <c r="Q959" s="89">
        <v>0.6</v>
      </c>
      <c r="R959" s="90">
        <v>96980826</v>
      </c>
      <c r="S959" s="90">
        <v>19347950</v>
      </c>
      <c r="T959" s="90">
        <v>1</v>
      </c>
      <c r="U959" s="91">
        <v>1311.72</v>
      </c>
      <c r="V959" s="91"/>
      <c r="W959" s="92"/>
      <c r="Y959" s="85"/>
      <c r="Z959" s="85"/>
      <c r="AB959" s="85"/>
      <c r="AC959" s="85"/>
    </row>
    <row r="960" spans="1:29" s="119" customFormat="1">
      <c r="A960" s="139" t="s">
        <v>226</v>
      </c>
      <c r="B960" s="140" t="s">
        <v>58</v>
      </c>
      <c r="C960" s="140" t="s">
        <v>60</v>
      </c>
      <c r="D960" s="140" t="s">
        <v>59</v>
      </c>
      <c r="E960" s="140" t="s">
        <v>170</v>
      </c>
      <c r="F960" s="140" t="s">
        <v>36</v>
      </c>
      <c r="G960" s="140"/>
      <c r="H960" s="140" t="s">
        <v>14</v>
      </c>
      <c r="I960" s="145"/>
      <c r="J960" s="192" t="s">
        <v>99</v>
      </c>
      <c r="K960" s="77" t="s">
        <v>165</v>
      </c>
      <c r="L960" s="78">
        <v>0.60000000000000009</v>
      </c>
      <c r="M960" s="78">
        <v>0.95</v>
      </c>
      <c r="N960" s="78">
        <v>0.95</v>
      </c>
      <c r="O960" s="78">
        <v>1</v>
      </c>
      <c r="P960" s="78">
        <v>0.85</v>
      </c>
      <c r="Q960" s="78">
        <v>0.6</v>
      </c>
      <c r="R960" s="79">
        <v>96980829</v>
      </c>
      <c r="S960" s="79">
        <v>19347952</v>
      </c>
      <c r="T960" s="79">
        <v>1</v>
      </c>
      <c r="U960" s="80">
        <v>890.46</v>
      </c>
      <c r="V960" s="80">
        <f>T960*(U960*(1+P960)*1.18)+L960*M960*$V$1</f>
        <v>3129.4741800000002</v>
      </c>
      <c r="W960" s="102">
        <f>T960*(U960*(1+Q960)*1.18)+L960*N960*$W$1</f>
        <v>2484.8884800000001</v>
      </c>
      <c r="Y960" s="124">
        <f>L960*M960*O960*$V$1</f>
        <v>1185.6000000000001</v>
      </c>
      <c r="Z960" s="85">
        <f>V960-Y960</f>
        <v>1943.87418</v>
      </c>
      <c r="AB960" s="85">
        <f>L960*N960*O960*$W$1</f>
        <v>803.7</v>
      </c>
      <c r="AC960" s="85">
        <f>W960-AB960</f>
        <v>1681.18848</v>
      </c>
    </row>
    <row r="961" spans="1:29" s="119" customFormat="1" ht="12" thickBot="1">
      <c r="A961" s="139" t="s">
        <v>226</v>
      </c>
      <c r="B961" s="140" t="s">
        <v>58</v>
      </c>
      <c r="C961" s="140" t="s">
        <v>60</v>
      </c>
      <c r="D961" s="140" t="s">
        <v>59</v>
      </c>
      <c r="E961" s="140" t="s">
        <v>170</v>
      </c>
      <c r="F961" s="140" t="s">
        <v>36</v>
      </c>
      <c r="G961" s="140"/>
      <c r="H961" s="140" t="s">
        <v>14</v>
      </c>
      <c r="I961" s="145"/>
      <c r="J961" s="194" t="s">
        <v>99</v>
      </c>
      <c r="K961" s="88" t="s">
        <v>166</v>
      </c>
      <c r="L961" s="89"/>
      <c r="M961" s="89"/>
      <c r="N961" s="89"/>
      <c r="O961" s="89"/>
      <c r="P961" s="89">
        <v>0.85</v>
      </c>
      <c r="Q961" s="89">
        <v>0.6</v>
      </c>
      <c r="R961" s="90">
        <v>96980829</v>
      </c>
      <c r="S961" s="90">
        <v>19347952</v>
      </c>
      <c r="T961" s="90">
        <v>1</v>
      </c>
      <c r="U961" s="91">
        <v>890.46</v>
      </c>
      <c r="V961" s="91"/>
      <c r="W961" s="92"/>
      <c r="Y961" s="85"/>
      <c r="Z961" s="85"/>
      <c r="AB961" s="85"/>
      <c r="AC961" s="85"/>
    </row>
    <row r="962" spans="1:29" s="119" customFormat="1" ht="12" thickBot="1">
      <c r="A962" s="139" t="s">
        <v>226</v>
      </c>
      <c r="B962" s="140" t="s">
        <v>58</v>
      </c>
      <c r="C962" s="140" t="s">
        <v>60</v>
      </c>
      <c r="D962" s="140" t="s">
        <v>59</v>
      </c>
      <c r="E962" s="140" t="s">
        <v>170</v>
      </c>
      <c r="F962" s="140" t="s">
        <v>36</v>
      </c>
      <c r="G962" s="140"/>
      <c r="H962" s="140" t="s">
        <v>14</v>
      </c>
      <c r="I962" s="145"/>
      <c r="J962" s="202" t="s">
        <v>92</v>
      </c>
      <c r="K962" s="125" t="s">
        <v>167</v>
      </c>
      <c r="L962" s="107">
        <v>2</v>
      </c>
      <c r="M962" s="107">
        <v>1.4249999999999998</v>
      </c>
      <c r="N962" s="107">
        <v>1.8049999999999999</v>
      </c>
      <c r="O962" s="107">
        <v>1</v>
      </c>
      <c r="P962" s="107">
        <v>0.85</v>
      </c>
      <c r="Q962" s="107">
        <v>0.6</v>
      </c>
      <c r="R962" s="108" t="s">
        <v>180</v>
      </c>
      <c r="S962" s="151" t="s">
        <v>180</v>
      </c>
      <c r="T962" s="108"/>
      <c r="U962" s="118"/>
      <c r="V962" s="118"/>
      <c r="W962" s="118"/>
      <c r="Y962" s="85"/>
      <c r="Z962" s="85"/>
      <c r="AB962" s="85"/>
      <c r="AC962" s="85"/>
    </row>
    <row r="963" spans="1:29" s="119" customFormat="1">
      <c r="A963" s="209" t="s">
        <v>226</v>
      </c>
      <c r="B963" s="181" t="s">
        <v>58</v>
      </c>
      <c r="C963" s="181" t="s">
        <v>60</v>
      </c>
      <c r="D963" s="181" t="s">
        <v>59</v>
      </c>
      <c r="E963" s="181" t="s">
        <v>169</v>
      </c>
      <c r="F963" s="181" t="s">
        <v>36</v>
      </c>
      <c r="G963" s="181"/>
      <c r="H963" s="181" t="s">
        <v>14</v>
      </c>
      <c r="I963" s="210"/>
      <c r="J963" s="196" t="s">
        <v>89</v>
      </c>
      <c r="K963" s="133" t="s">
        <v>20</v>
      </c>
      <c r="L963" s="134">
        <v>0.4</v>
      </c>
      <c r="M963" s="134">
        <v>0.95</v>
      </c>
      <c r="N963" s="134">
        <v>0.85499999999999998</v>
      </c>
      <c r="O963" s="134">
        <v>1</v>
      </c>
      <c r="P963" s="134">
        <v>0.88</v>
      </c>
      <c r="Q963" s="134">
        <f>P963</f>
        <v>0.88</v>
      </c>
      <c r="R963" s="135">
        <v>95599912</v>
      </c>
      <c r="S963" s="157" t="s">
        <v>19</v>
      </c>
      <c r="T963" s="135">
        <v>3.75</v>
      </c>
      <c r="U963" s="136">
        <v>275.43059999999997</v>
      </c>
      <c r="V963" s="136">
        <f>U963*(1+P963)*T963*1.18+((U964+U965)*(1+P964))*1.18+L963*M963*$V$1</f>
        <v>3697.4231845999998</v>
      </c>
      <c r="W963" s="137">
        <f>U963*(1+Q963)*T963*1.18+((U964+U965)*(1+Q964))*1.18+L963*N963*$W$1</f>
        <v>3306.0383166000001</v>
      </c>
      <c r="Y963" s="124">
        <f>L963*M963*O963*$V$1</f>
        <v>790.4</v>
      </c>
      <c r="Z963" s="85">
        <f>V963-Y963</f>
        <v>2907.0231845999997</v>
      </c>
      <c r="AB963" s="85">
        <f>L963*N963*O963*$W$1</f>
        <v>482.22</v>
      </c>
      <c r="AC963" s="85">
        <f>W963-AB963</f>
        <v>2823.8183165999999</v>
      </c>
    </row>
    <row r="964" spans="1:29" s="119" customFormat="1">
      <c r="A964" s="139" t="s">
        <v>226</v>
      </c>
      <c r="B964" s="140" t="s">
        <v>58</v>
      </c>
      <c r="C964" s="140" t="s">
        <v>60</v>
      </c>
      <c r="D964" s="140" t="s">
        <v>59</v>
      </c>
      <c r="E964" s="140" t="s">
        <v>169</v>
      </c>
      <c r="F964" s="140" t="s">
        <v>36</v>
      </c>
      <c r="G964" s="140"/>
      <c r="H964" s="140" t="s">
        <v>14</v>
      </c>
      <c r="I964" s="145"/>
      <c r="J964" s="197" t="s">
        <v>89</v>
      </c>
      <c r="K964" s="3" t="s">
        <v>21</v>
      </c>
      <c r="L964" s="84"/>
      <c r="M964" s="84"/>
      <c r="N964" s="84"/>
      <c r="O964" s="84"/>
      <c r="P964" s="84">
        <v>0.85</v>
      </c>
      <c r="Q964" s="84">
        <v>0.6</v>
      </c>
      <c r="R964" s="82">
        <v>25183779</v>
      </c>
      <c r="S964" s="150" t="s">
        <v>180</v>
      </c>
      <c r="T964" s="82">
        <v>1</v>
      </c>
      <c r="U964" s="85">
        <v>236.05860000000001</v>
      </c>
      <c r="V964" s="85"/>
      <c r="W964" s="86"/>
      <c r="Y964" s="85"/>
      <c r="Z964" s="85"/>
      <c r="AB964" s="85"/>
      <c r="AC964" s="85"/>
    </row>
    <row r="965" spans="1:29" s="119" customFormat="1" ht="12" thickBot="1">
      <c r="A965" s="139" t="s">
        <v>226</v>
      </c>
      <c r="B965" s="140" t="s">
        <v>58</v>
      </c>
      <c r="C965" s="140" t="s">
        <v>60</v>
      </c>
      <c r="D965" s="140" t="s">
        <v>59</v>
      </c>
      <c r="E965" s="140" t="s">
        <v>169</v>
      </c>
      <c r="F965" s="140" t="s">
        <v>36</v>
      </c>
      <c r="G965" s="140"/>
      <c r="H965" s="140" t="s">
        <v>14</v>
      </c>
      <c r="I965" s="145"/>
      <c r="J965" s="198" t="s">
        <v>89</v>
      </c>
      <c r="K965" s="88" t="s">
        <v>22</v>
      </c>
      <c r="L965" s="89"/>
      <c r="M965" s="89"/>
      <c r="N965" s="89"/>
      <c r="O965" s="89"/>
      <c r="P965" s="89">
        <v>0.85</v>
      </c>
      <c r="Q965" s="89">
        <v>0.6</v>
      </c>
      <c r="R965" s="90">
        <v>94525246</v>
      </c>
      <c r="S965" s="156" t="s">
        <v>19</v>
      </c>
      <c r="T965" s="90">
        <v>1</v>
      </c>
      <c r="U965" s="91">
        <v>45.991800000000005</v>
      </c>
      <c r="V965" s="91"/>
      <c r="W965" s="92"/>
      <c r="Y965" s="85"/>
      <c r="Z965" s="85"/>
      <c r="AB965" s="85"/>
      <c r="AC965" s="85"/>
    </row>
    <row r="966" spans="1:29" s="119" customFormat="1" ht="12" thickBot="1">
      <c r="A966" s="139" t="s">
        <v>226</v>
      </c>
      <c r="B966" s="140" t="s">
        <v>58</v>
      </c>
      <c r="C966" s="140" t="s">
        <v>60</v>
      </c>
      <c r="D966" s="140" t="s">
        <v>59</v>
      </c>
      <c r="E966" s="140" t="s">
        <v>169</v>
      </c>
      <c r="F966" s="140" t="s">
        <v>36</v>
      </c>
      <c r="G966" s="140"/>
      <c r="H966" s="140" t="s">
        <v>14</v>
      </c>
      <c r="I966" s="145"/>
      <c r="J966" s="195" t="s">
        <v>90</v>
      </c>
      <c r="K966" s="94" t="s">
        <v>23</v>
      </c>
      <c r="L966" s="95">
        <v>0.3</v>
      </c>
      <c r="M966" s="95">
        <v>0.85499999999999998</v>
      </c>
      <c r="N966" s="95">
        <v>0.66499999999999992</v>
      </c>
      <c r="O966" s="95">
        <v>1</v>
      </c>
      <c r="P966" s="95">
        <v>0.85</v>
      </c>
      <c r="Q966" s="95">
        <v>0.6</v>
      </c>
      <c r="R966" s="100">
        <v>42386928</v>
      </c>
      <c r="S966" s="100">
        <v>19347476</v>
      </c>
      <c r="T966" s="97">
        <v>1</v>
      </c>
      <c r="U966" s="98">
        <v>142.31040000000002</v>
      </c>
      <c r="V966" s="98">
        <f>T966*(U966*(1+P966)*1.18)+L966*M966*$V$1</f>
        <v>844.18360319999999</v>
      </c>
      <c r="W966" s="81">
        <f>T966*(U966*(1+Q966)*1.18)+L966*N966*$W$1</f>
        <v>549.97703520000005</v>
      </c>
      <c r="Y966" s="124">
        <f t="shared" ref="Y966:Y971" si="332">L966*M966*O966*$V$1</f>
        <v>533.52</v>
      </c>
      <c r="Z966" s="85">
        <f t="shared" ref="Z966:Z971" si="333">V966-Y966</f>
        <v>310.66360320000001</v>
      </c>
      <c r="AB966" s="85">
        <f t="shared" ref="AB966:AB971" si="334">L966*N966*O966*$W$1</f>
        <v>281.29499999999996</v>
      </c>
      <c r="AC966" s="85">
        <f t="shared" ref="AC966:AC971" si="335">W966-AB966</f>
        <v>268.68203520000009</v>
      </c>
    </row>
    <row r="967" spans="1:29" s="119" customFormat="1" ht="12" thickBot="1">
      <c r="A967" s="139" t="s">
        <v>226</v>
      </c>
      <c r="B967" s="140" t="s">
        <v>58</v>
      </c>
      <c r="C967" s="140" t="s">
        <v>60</v>
      </c>
      <c r="D967" s="140" t="s">
        <v>59</v>
      </c>
      <c r="E967" s="140" t="s">
        <v>169</v>
      </c>
      <c r="F967" s="140" t="s">
        <v>36</v>
      </c>
      <c r="G967" s="140"/>
      <c r="H967" s="140" t="s">
        <v>14</v>
      </c>
      <c r="I967" s="145"/>
      <c r="J967" s="199" t="s">
        <v>91</v>
      </c>
      <c r="K967" s="94" t="s">
        <v>157</v>
      </c>
      <c r="L967" s="95">
        <v>0.3</v>
      </c>
      <c r="M967" s="95">
        <v>0.95</v>
      </c>
      <c r="N967" s="95">
        <v>0.95</v>
      </c>
      <c r="O967" s="95">
        <v>1</v>
      </c>
      <c r="P967" s="95">
        <v>0.85</v>
      </c>
      <c r="Q967" s="95">
        <v>0.6</v>
      </c>
      <c r="R967" s="100">
        <v>96962173</v>
      </c>
      <c r="S967" s="100">
        <v>19347484</v>
      </c>
      <c r="T967" s="100">
        <v>1</v>
      </c>
      <c r="U967" s="98">
        <v>160.50720000000001</v>
      </c>
      <c r="V967" s="98">
        <f>T967*(U967*(1+P967)*1.18)+L967*M967*$V$1</f>
        <v>943.18721759999994</v>
      </c>
      <c r="W967" s="81">
        <f>T967*(U967*(1+Q967)*1.18)+L967*N967*$W$1</f>
        <v>704.88759359999995</v>
      </c>
      <c r="Y967" s="124">
        <f t="shared" si="332"/>
        <v>592.79999999999995</v>
      </c>
      <c r="Z967" s="85">
        <f t="shared" si="333"/>
        <v>350.38721759999999</v>
      </c>
      <c r="AB967" s="85">
        <f t="shared" si="334"/>
        <v>401.84999999999997</v>
      </c>
      <c r="AC967" s="85">
        <f t="shared" si="335"/>
        <v>303.03759359999998</v>
      </c>
    </row>
    <row r="968" spans="1:29" s="119" customFormat="1" ht="12" thickBot="1">
      <c r="A968" s="139" t="s">
        <v>226</v>
      </c>
      <c r="B968" s="140" t="s">
        <v>58</v>
      </c>
      <c r="C968" s="140" t="s">
        <v>60</v>
      </c>
      <c r="D968" s="140" t="s">
        <v>59</v>
      </c>
      <c r="E968" s="140" t="s">
        <v>169</v>
      </c>
      <c r="F968" s="140" t="s">
        <v>36</v>
      </c>
      <c r="G968" s="140"/>
      <c r="H968" s="140" t="s">
        <v>14</v>
      </c>
      <c r="I968" s="145"/>
      <c r="J968" s="199" t="s">
        <v>158</v>
      </c>
      <c r="K968" s="94" t="s">
        <v>159</v>
      </c>
      <c r="L968" s="95">
        <v>0.4</v>
      </c>
      <c r="M968" s="95">
        <v>0.95</v>
      </c>
      <c r="N968" s="95">
        <v>0.95</v>
      </c>
      <c r="O968" s="95">
        <v>1</v>
      </c>
      <c r="P968" s="95">
        <v>0.85</v>
      </c>
      <c r="Q968" s="95">
        <v>0.6</v>
      </c>
      <c r="R968" s="100">
        <v>25183131</v>
      </c>
      <c r="S968" s="152" t="s">
        <v>180</v>
      </c>
      <c r="T968" s="100">
        <v>4</v>
      </c>
      <c r="U968" s="98">
        <v>220.83</v>
      </c>
      <c r="V968" s="98">
        <f>T968*(U968*(1+P968)*1.18)+L968*M968*$V$1</f>
        <v>2718.6875600000003</v>
      </c>
      <c r="W968" s="81">
        <f>T968*(U968*(1+Q968)*1.18)+L968*N968*$W$1</f>
        <v>2203.5081600000003</v>
      </c>
      <c r="Y968" s="124">
        <f t="shared" si="332"/>
        <v>790.4</v>
      </c>
      <c r="Z968" s="85">
        <f t="shared" si="333"/>
        <v>1928.2875600000002</v>
      </c>
      <c r="AB968" s="85">
        <f t="shared" si="334"/>
        <v>535.79999999999995</v>
      </c>
      <c r="AC968" s="85">
        <f t="shared" si="335"/>
        <v>1667.7081600000004</v>
      </c>
    </row>
    <row r="969" spans="1:29" s="119" customFormat="1" ht="12" thickBot="1">
      <c r="A969" s="139" t="s">
        <v>226</v>
      </c>
      <c r="B969" s="140" t="s">
        <v>58</v>
      </c>
      <c r="C969" s="140" t="s">
        <v>60</v>
      </c>
      <c r="D969" s="140" t="s">
        <v>59</v>
      </c>
      <c r="E969" s="140" t="s">
        <v>169</v>
      </c>
      <c r="F969" s="140" t="s">
        <v>36</v>
      </c>
      <c r="G969" s="140"/>
      <c r="H969" s="140" t="s">
        <v>14</v>
      </c>
      <c r="I969" s="145"/>
      <c r="J969" s="195" t="s">
        <v>93</v>
      </c>
      <c r="K969" s="94" t="s">
        <v>24</v>
      </c>
      <c r="L969" s="95">
        <v>0.3</v>
      </c>
      <c r="M969" s="95">
        <v>0.95</v>
      </c>
      <c r="N969" s="95">
        <v>0.95</v>
      </c>
      <c r="O969" s="95">
        <v>1</v>
      </c>
      <c r="P969" s="95">
        <v>0.85</v>
      </c>
      <c r="Q969" s="95">
        <v>0.6</v>
      </c>
      <c r="R969" s="100">
        <v>25184179</v>
      </c>
      <c r="S969" s="152" t="s">
        <v>180</v>
      </c>
      <c r="T969" s="100">
        <v>1</v>
      </c>
      <c r="U969" s="98">
        <v>5546.5560000000005</v>
      </c>
      <c r="V969" s="98">
        <f>T969*(U969*(1+P969)*1.18)+L969*M969*$V$1</f>
        <v>12700.931748000001</v>
      </c>
      <c r="W969" s="81">
        <f>T969*(U969*(1+Q969)*1.18)+L969*N969*$W$1</f>
        <v>10873.747728</v>
      </c>
      <c r="Y969" s="124">
        <f t="shared" si="332"/>
        <v>592.79999999999995</v>
      </c>
      <c r="Z969" s="85">
        <f t="shared" si="333"/>
        <v>12108.131748000002</v>
      </c>
      <c r="AB969" s="85">
        <f t="shared" si="334"/>
        <v>401.84999999999997</v>
      </c>
      <c r="AC969" s="85">
        <f t="shared" si="335"/>
        <v>10471.897728</v>
      </c>
    </row>
    <row r="970" spans="1:29" s="119" customFormat="1" ht="12" thickBot="1">
      <c r="A970" s="139" t="s">
        <v>226</v>
      </c>
      <c r="B970" s="140" t="s">
        <v>58</v>
      </c>
      <c r="C970" s="140" t="s">
        <v>60</v>
      </c>
      <c r="D970" s="140" t="s">
        <v>59</v>
      </c>
      <c r="E970" s="140" t="s">
        <v>169</v>
      </c>
      <c r="F970" s="140" t="s">
        <v>36</v>
      </c>
      <c r="G970" s="140"/>
      <c r="H970" s="140" t="s">
        <v>14</v>
      </c>
      <c r="I970" s="145"/>
      <c r="J970" s="195" t="s">
        <v>94</v>
      </c>
      <c r="K970" s="94" t="s">
        <v>25</v>
      </c>
      <c r="L970" s="95">
        <v>1</v>
      </c>
      <c r="M970" s="95">
        <v>0.47499999999999998</v>
      </c>
      <c r="N970" s="95">
        <v>0.52249999999999996</v>
      </c>
      <c r="O970" s="95">
        <v>1</v>
      </c>
      <c r="P970" s="95">
        <v>0.85</v>
      </c>
      <c r="Q970" s="95">
        <v>0.6</v>
      </c>
      <c r="R970" s="100">
        <v>94566892</v>
      </c>
      <c r="S970" s="100">
        <v>19347588</v>
      </c>
      <c r="T970" s="100">
        <v>1</v>
      </c>
      <c r="U970" s="98">
        <v>751.077</v>
      </c>
      <c r="V970" s="98">
        <f>T970*(U970*(1+P970)*1.18)+L970*M970*$V$1</f>
        <v>2627.6010909999995</v>
      </c>
      <c r="W970" s="81">
        <f>T970*(U970*(1+Q970)*1.18)+L970*N970*$W$1</f>
        <v>2154.7583759999998</v>
      </c>
      <c r="Y970" s="124">
        <f t="shared" si="332"/>
        <v>988</v>
      </c>
      <c r="Z970" s="85">
        <f t="shared" si="333"/>
        <v>1639.6010909999995</v>
      </c>
      <c r="AB970" s="85">
        <f t="shared" si="334"/>
        <v>736.72499999999991</v>
      </c>
      <c r="AC970" s="85">
        <f t="shared" si="335"/>
        <v>1418.0333759999999</v>
      </c>
    </row>
    <row r="971" spans="1:29" s="119" customFormat="1">
      <c r="A971" s="139" t="s">
        <v>226</v>
      </c>
      <c r="B971" s="140" t="s">
        <v>58</v>
      </c>
      <c r="C971" s="140" t="s">
        <v>60</v>
      </c>
      <c r="D971" s="140" t="s">
        <v>59</v>
      </c>
      <c r="E971" s="140" t="s">
        <v>169</v>
      </c>
      <c r="F971" s="140" t="s">
        <v>36</v>
      </c>
      <c r="G971" s="140"/>
      <c r="H971" s="140" t="s">
        <v>14</v>
      </c>
      <c r="I971" s="145"/>
      <c r="J971" s="192" t="s">
        <v>95</v>
      </c>
      <c r="K971" s="77" t="s">
        <v>25</v>
      </c>
      <c r="L971" s="78">
        <v>1.3</v>
      </c>
      <c r="M971" s="78">
        <v>0.85499999999999998</v>
      </c>
      <c r="N971" s="78">
        <v>0.71249999999999991</v>
      </c>
      <c r="O971" s="78">
        <v>1</v>
      </c>
      <c r="P971" s="78">
        <v>0.85</v>
      </c>
      <c r="Q971" s="78">
        <v>0.6</v>
      </c>
      <c r="R971" s="79">
        <v>94566892</v>
      </c>
      <c r="S971" s="79">
        <v>19347588</v>
      </c>
      <c r="T971" s="79">
        <v>1</v>
      </c>
      <c r="U971" s="80">
        <v>751.077</v>
      </c>
      <c r="V971" s="80">
        <f>T971*(U971*(1+P971)*1.18)+T972*(U972*(1+P972)*1.18)+L971*M971*$V$1</f>
        <v>7741.5636101999999</v>
      </c>
      <c r="W971" s="102">
        <f>T971*(U971*(1+Q971)*1.18)+T972*(U972*(1+Q972)*1.18)+L971*N971*$W$1</f>
        <v>6001.9204872</v>
      </c>
      <c r="Y971" s="124">
        <f t="shared" si="332"/>
        <v>2311.92</v>
      </c>
      <c r="Z971" s="85">
        <f t="shared" si="333"/>
        <v>5429.6436101999998</v>
      </c>
      <c r="AB971" s="85">
        <f t="shared" si="334"/>
        <v>1306.0124999999998</v>
      </c>
      <c r="AC971" s="85">
        <f t="shared" si="335"/>
        <v>4695.9079872000002</v>
      </c>
    </row>
    <row r="972" spans="1:29" s="119" customFormat="1">
      <c r="A972" s="139" t="s">
        <v>226</v>
      </c>
      <c r="B972" s="140" t="s">
        <v>58</v>
      </c>
      <c r="C972" s="140" t="s">
        <v>60</v>
      </c>
      <c r="D972" s="140" t="s">
        <v>59</v>
      </c>
      <c r="E972" s="140" t="s">
        <v>169</v>
      </c>
      <c r="F972" s="140" t="s">
        <v>36</v>
      </c>
      <c r="G972" s="140"/>
      <c r="H972" s="140" t="s">
        <v>14</v>
      </c>
      <c r="I972" s="145"/>
      <c r="J972" s="193" t="s">
        <v>95</v>
      </c>
      <c r="K972" s="3" t="s">
        <v>26</v>
      </c>
      <c r="L972" s="84"/>
      <c r="M972" s="84"/>
      <c r="N972" s="84"/>
      <c r="O972" s="84"/>
      <c r="P972" s="84">
        <v>0.85</v>
      </c>
      <c r="Q972" s="84">
        <v>0.6</v>
      </c>
      <c r="R972" s="82">
        <v>96471274</v>
      </c>
      <c r="S972" s="82">
        <v>19347611</v>
      </c>
      <c r="T972" s="82">
        <v>2</v>
      </c>
      <c r="U972" s="85">
        <v>868.08119999999997</v>
      </c>
      <c r="V972" s="85"/>
      <c r="W972" s="86"/>
      <c r="Y972" s="85"/>
      <c r="Z972" s="85"/>
      <c r="AB972" s="85"/>
      <c r="AC972" s="85"/>
    </row>
    <row r="973" spans="1:29" s="119" customFormat="1" ht="12.75" thickBot="1">
      <c r="A973" s="139" t="s">
        <v>226</v>
      </c>
      <c r="B973" s="140" t="s">
        <v>58</v>
      </c>
      <c r="C973" s="140" t="s">
        <v>60</v>
      </c>
      <c r="D973" s="140" t="s">
        <v>59</v>
      </c>
      <c r="E973" s="140" t="s">
        <v>169</v>
      </c>
      <c r="F973" s="140" t="s">
        <v>36</v>
      </c>
      <c r="G973" s="140"/>
      <c r="H973" s="140" t="s">
        <v>14</v>
      </c>
      <c r="I973" s="145"/>
      <c r="J973" s="194" t="s">
        <v>95</v>
      </c>
      <c r="K973" s="88" t="s">
        <v>244</v>
      </c>
      <c r="L973" s="89"/>
      <c r="M973" s="89"/>
      <c r="N973" s="89"/>
      <c r="O973" s="89"/>
      <c r="P973" s="89">
        <v>0.85</v>
      </c>
      <c r="Q973" s="89">
        <v>0.6</v>
      </c>
      <c r="R973" s="90"/>
      <c r="S973" s="214">
        <v>19373905</v>
      </c>
      <c r="T973" s="90">
        <v>1</v>
      </c>
      <c r="U973" s="91">
        <v>2487.2393999999999</v>
      </c>
      <c r="V973" s="91"/>
      <c r="W973" s="92"/>
      <c r="Y973" s="85"/>
      <c r="Z973" s="85"/>
      <c r="AB973" s="85"/>
      <c r="AC973" s="85"/>
    </row>
    <row r="974" spans="1:29" s="119" customFormat="1" ht="12" thickBot="1">
      <c r="A974" s="139" t="s">
        <v>226</v>
      </c>
      <c r="B974" s="140" t="s">
        <v>58</v>
      </c>
      <c r="C974" s="140" t="s">
        <v>60</v>
      </c>
      <c r="D974" s="140" t="s">
        <v>59</v>
      </c>
      <c r="E974" s="140" t="s">
        <v>169</v>
      </c>
      <c r="F974" s="140" t="s">
        <v>36</v>
      </c>
      <c r="G974" s="140"/>
      <c r="H974" s="140" t="s">
        <v>14</v>
      </c>
      <c r="I974" s="145"/>
      <c r="J974" s="195" t="s">
        <v>96</v>
      </c>
      <c r="K974" s="94" t="s">
        <v>28</v>
      </c>
      <c r="L974" s="95">
        <v>1.6</v>
      </c>
      <c r="M974" s="95">
        <v>0.57950000000000002</v>
      </c>
      <c r="N974" s="95">
        <v>0.61749999999999994</v>
      </c>
      <c r="O974" s="95">
        <v>1</v>
      </c>
      <c r="P974" s="95">
        <v>0.85</v>
      </c>
      <c r="Q974" s="95">
        <v>0.6</v>
      </c>
      <c r="R974" s="100">
        <v>96473229</v>
      </c>
      <c r="S974" s="100">
        <v>19347615</v>
      </c>
      <c r="T974" s="100">
        <v>1</v>
      </c>
      <c r="U974" s="98">
        <v>947.20259999999996</v>
      </c>
      <c r="V974" s="98">
        <f>T974*(U974*(1+P974)*1.18)+L974*M974*$V$1</f>
        <v>3996.3192758</v>
      </c>
      <c r="W974" s="81">
        <f>T974*(U974*(1+Q974)*1.18)+L974*N974*$W$1</f>
        <v>3181.3985087999999</v>
      </c>
      <c r="Y974" s="124">
        <f t="shared" ref="Y974:Y975" si="336">L974*M974*O974*$V$1</f>
        <v>1928.576</v>
      </c>
      <c r="Z974" s="85">
        <f t="shared" ref="Z974:Z975" si="337">V974-Y974</f>
        <v>2067.7432758</v>
      </c>
      <c r="AB974" s="85">
        <f t="shared" ref="AB974:AB975" si="338">L974*N974*O974*$W$1</f>
        <v>1393.08</v>
      </c>
      <c r="AC974" s="85">
        <f t="shared" ref="AC974:AC975" si="339">W974-AB974</f>
        <v>1788.3185088</v>
      </c>
    </row>
    <row r="975" spans="1:29" s="119" customFormat="1">
      <c r="A975" s="139" t="s">
        <v>226</v>
      </c>
      <c r="B975" s="140" t="s">
        <v>58</v>
      </c>
      <c r="C975" s="140" t="s">
        <v>60</v>
      </c>
      <c r="D975" s="140" t="s">
        <v>59</v>
      </c>
      <c r="E975" s="140" t="s">
        <v>169</v>
      </c>
      <c r="F975" s="140" t="s">
        <v>36</v>
      </c>
      <c r="G975" s="140"/>
      <c r="H975" s="140" t="s">
        <v>14</v>
      </c>
      <c r="I975" s="145"/>
      <c r="J975" s="192" t="s">
        <v>184</v>
      </c>
      <c r="K975" s="77" t="s">
        <v>28</v>
      </c>
      <c r="L975" s="78">
        <v>1.1000000000000001</v>
      </c>
      <c r="M975" s="78">
        <v>0.8929999999999999</v>
      </c>
      <c r="N975" s="78">
        <v>0.76</v>
      </c>
      <c r="O975" s="78">
        <v>1</v>
      </c>
      <c r="P975" s="78">
        <v>0.85</v>
      </c>
      <c r="Q975" s="78">
        <v>0.6</v>
      </c>
      <c r="R975" s="79">
        <v>96473229</v>
      </c>
      <c r="S975" s="79">
        <v>19347615</v>
      </c>
      <c r="T975" s="79">
        <v>1</v>
      </c>
      <c r="U975" s="80">
        <v>947.20259999999996</v>
      </c>
      <c r="V975" s="80">
        <f>T975*(U975*(1+P975)*1.18)+T976*(U976*(1+P976)*1.18)+L975*M975*$V$1</f>
        <v>8844.8064357999992</v>
      </c>
      <c r="W975" s="102">
        <f>T975*(U975*(1+Q975)*1.18)+T976*(U976*(1+Q976)*1.18)+L975*N975*$W$1</f>
        <v>7061.2442688000001</v>
      </c>
      <c r="Y975" s="124">
        <f t="shared" si="336"/>
        <v>2043.184</v>
      </c>
      <c r="Z975" s="85">
        <f t="shared" si="337"/>
        <v>6801.622435799999</v>
      </c>
      <c r="AB975" s="85">
        <f t="shared" si="338"/>
        <v>1178.7600000000002</v>
      </c>
      <c r="AC975" s="85">
        <f t="shared" si="339"/>
        <v>5882.4842687999999</v>
      </c>
    </row>
    <row r="976" spans="1:29" s="119" customFormat="1">
      <c r="A976" s="139" t="s">
        <v>226</v>
      </c>
      <c r="B976" s="140" t="s">
        <v>58</v>
      </c>
      <c r="C976" s="140" t="s">
        <v>60</v>
      </c>
      <c r="D976" s="140" t="s">
        <v>59</v>
      </c>
      <c r="E976" s="140" t="s">
        <v>169</v>
      </c>
      <c r="F976" s="140" t="s">
        <v>36</v>
      </c>
      <c r="G976" s="140"/>
      <c r="H976" s="140" t="s">
        <v>14</v>
      </c>
      <c r="I976" s="145"/>
      <c r="J976" s="193" t="s">
        <v>184</v>
      </c>
      <c r="K976" s="3" t="s">
        <v>30</v>
      </c>
      <c r="L976" s="84"/>
      <c r="M976" s="84"/>
      <c r="N976" s="84"/>
      <c r="O976" s="84"/>
      <c r="P976" s="84">
        <v>0.85</v>
      </c>
      <c r="Q976" s="84">
        <v>0.6</v>
      </c>
      <c r="R976" s="82">
        <v>96470999</v>
      </c>
      <c r="S976" s="82">
        <v>19347575</v>
      </c>
      <c r="T976" s="82">
        <v>2</v>
      </c>
      <c r="U976" s="85">
        <v>1084.26</v>
      </c>
      <c r="V976" s="85"/>
      <c r="W976" s="86"/>
      <c r="Y976" s="85"/>
      <c r="Z976" s="85"/>
      <c r="AB976" s="85"/>
      <c r="AC976" s="85"/>
    </row>
    <row r="977" spans="1:29" s="119" customFormat="1" ht="12" thickBot="1">
      <c r="A977" s="139" t="s">
        <v>226</v>
      </c>
      <c r="B977" s="140" t="s">
        <v>58</v>
      </c>
      <c r="C977" s="140" t="s">
        <v>60</v>
      </c>
      <c r="D977" s="140" t="s">
        <v>59</v>
      </c>
      <c r="E977" s="140" t="s">
        <v>169</v>
      </c>
      <c r="F977" s="140" t="s">
        <v>36</v>
      </c>
      <c r="G977" s="140"/>
      <c r="H977" s="140" t="s">
        <v>14</v>
      </c>
      <c r="I977" s="145"/>
      <c r="J977" s="194" t="s">
        <v>184</v>
      </c>
      <c r="K977" s="88" t="s">
        <v>31</v>
      </c>
      <c r="L977" s="89"/>
      <c r="M977" s="89"/>
      <c r="N977" s="89"/>
      <c r="O977" s="89"/>
      <c r="P977" s="89">
        <v>0.85</v>
      </c>
      <c r="Q977" s="89">
        <v>0.6</v>
      </c>
      <c r="R977" s="90"/>
      <c r="S977" s="90"/>
      <c r="T977" s="90"/>
      <c r="U977" s="91"/>
      <c r="V977" s="91"/>
      <c r="W977" s="92"/>
      <c r="Y977" s="85"/>
      <c r="Z977" s="85"/>
      <c r="AB977" s="85"/>
      <c r="AC977" s="85"/>
    </row>
    <row r="978" spans="1:29" s="119" customFormat="1">
      <c r="A978" s="139" t="s">
        <v>226</v>
      </c>
      <c r="B978" s="140" t="s">
        <v>58</v>
      </c>
      <c r="C978" s="140" t="s">
        <v>60</v>
      </c>
      <c r="D978" s="140" t="s">
        <v>59</v>
      </c>
      <c r="E978" s="140" t="s">
        <v>169</v>
      </c>
      <c r="F978" s="140" t="s">
        <v>36</v>
      </c>
      <c r="G978" s="140"/>
      <c r="H978" s="140" t="s">
        <v>14</v>
      </c>
      <c r="I978" s="145"/>
      <c r="J978" s="192" t="s">
        <v>98</v>
      </c>
      <c r="K978" s="77" t="s">
        <v>160</v>
      </c>
      <c r="L978" s="78">
        <v>1</v>
      </c>
      <c r="M978" s="78">
        <v>1.2825</v>
      </c>
      <c r="N978" s="78">
        <v>1.0449999999999999</v>
      </c>
      <c r="O978" s="78">
        <v>1</v>
      </c>
      <c r="P978" s="78">
        <v>0.85</v>
      </c>
      <c r="Q978" s="78">
        <v>0.6</v>
      </c>
      <c r="R978" s="79">
        <v>96980827</v>
      </c>
      <c r="S978" s="79">
        <v>19347951</v>
      </c>
      <c r="T978" s="79">
        <v>1</v>
      </c>
      <c r="U978" s="80">
        <v>1311.72</v>
      </c>
      <c r="V978" s="80">
        <f>T978*(U978*(1+P978)*1.18)+L978*M978*$V$1</f>
        <v>5531.0847599999997</v>
      </c>
      <c r="W978" s="102">
        <f>T978*(U978*(1+Q978)*1.18)+L978*N978*$W$1</f>
        <v>3949.9773599999994</v>
      </c>
      <c r="Y978" s="124">
        <f>L978*M978*O978*$V$1</f>
        <v>2667.6</v>
      </c>
      <c r="Z978" s="85">
        <f>V978-Y978</f>
        <v>2863.4847599999998</v>
      </c>
      <c r="AB978" s="85">
        <f>L978*N978*O978*$W$1</f>
        <v>1473.4499999999998</v>
      </c>
      <c r="AC978" s="85">
        <f>W978-AB978</f>
        <v>2476.5273599999996</v>
      </c>
    </row>
    <row r="979" spans="1:29" s="119" customFormat="1" ht="12" thickBot="1">
      <c r="A979" s="139" t="s">
        <v>226</v>
      </c>
      <c r="B979" s="140" t="s">
        <v>58</v>
      </c>
      <c r="C979" s="140" t="s">
        <v>60</v>
      </c>
      <c r="D979" s="140" t="s">
        <v>59</v>
      </c>
      <c r="E979" s="140" t="s">
        <v>169</v>
      </c>
      <c r="F979" s="140" t="s">
        <v>36</v>
      </c>
      <c r="G979" s="140"/>
      <c r="H979" s="140" t="s">
        <v>14</v>
      </c>
      <c r="I979" s="145"/>
      <c r="J979" s="194" t="s">
        <v>98</v>
      </c>
      <c r="K979" s="88" t="s">
        <v>161</v>
      </c>
      <c r="L979" s="89"/>
      <c r="M979" s="89"/>
      <c r="N979" s="89"/>
      <c r="O979" s="89"/>
      <c r="P979" s="89">
        <v>0.85</v>
      </c>
      <c r="Q979" s="89">
        <v>0.6</v>
      </c>
      <c r="R979" s="90">
        <v>96980826</v>
      </c>
      <c r="S979" s="90">
        <v>19347950</v>
      </c>
      <c r="T979" s="90">
        <v>1</v>
      </c>
      <c r="U979" s="91">
        <v>1311.72</v>
      </c>
      <c r="V979" s="91"/>
      <c r="W979" s="92"/>
      <c r="Y979" s="85"/>
      <c r="Z979" s="85"/>
      <c r="AB979" s="85"/>
      <c r="AC979" s="85"/>
    </row>
    <row r="980" spans="1:29" s="119" customFormat="1">
      <c r="A980" s="139" t="s">
        <v>226</v>
      </c>
      <c r="B980" s="140" t="s">
        <v>58</v>
      </c>
      <c r="C980" s="140" t="s">
        <v>60</v>
      </c>
      <c r="D980" s="140" t="s">
        <v>59</v>
      </c>
      <c r="E980" s="140" t="s">
        <v>169</v>
      </c>
      <c r="F980" s="140" t="s">
        <v>36</v>
      </c>
      <c r="G980" s="140"/>
      <c r="H980" s="140" t="s">
        <v>14</v>
      </c>
      <c r="I980" s="145"/>
      <c r="J980" s="192" t="s">
        <v>99</v>
      </c>
      <c r="K980" s="77" t="s">
        <v>165</v>
      </c>
      <c r="L980" s="78">
        <v>0.60000000000000009</v>
      </c>
      <c r="M980" s="78">
        <v>0.95</v>
      </c>
      <c r="N980" s="78">
        <v>0.95</v>
      </c>
      <c r="O980" s="78">
        <v>1</v>
      </c>
      <c r="P980" s="78">
        <v>0.85</v>
      </c>
      <c r="Q980" s="78">
        <v>0.6</v>
      </c>
      <c r="R980" s="79">
        <v>96980829</v>
      </c>
      <c r="S980" s="79">
        <v>19347952</v>
      </c>
      <c r="T980" s="79">
        <v>1</v>
      </c>
      <c r="U980" s="80">
        <v>890.46</v>
      </c>
      <c r="V980" s="80">
        <f>T980*(U980*(1+P980)*1.18)+L980*M980*$V$1</f>
        <v>3129.4741800000002</v>
      </c>
      <c r="W980" s="102">
        <f>T980*(U980*(1+Q980)*1.18)+L980*N980*$W$1</f>
        <v>2484.8884800000001</v>
      </c>
      <c r="Y980" s="124">
        <f>L980*M980*O980*$V$1</f>
        <v>1185.6000000000001</v>
      </c>
      <c r="Z980" s="85">
        <f>V980-Y980</f>
        <v>1943.87418</v>
      </c>
      <c r="AB980" s="85">
        <f>L980*N980*O980*$W$1</f>
        <v>803.7</v>
      </c>
      <c r="AC980" s="85">
        <f>W980-AB980</f>
        <v>1681.18848</v>
      </c>
    </row>
    <row r="981" spans="1:29" s="119" customFormat="1" ht="12" thickBot="1">
      <c r="A981" s="139" t="s">
        <v>226</v>
      </c>
      <c r="B981" s="140" t="s">
        <v>58</v>
      </c>
      <c r="C981" s="140" t="s">
        <v>60</v>
      </c>
      <c r="D981" s="140" t="s">
        <v>59</v>
      </c>
      <c r="E981" s="140" t="s">
        <v>169</v>
      </c>
      <c r="F981" s="140" t="s">
        <v>36</v>
      </c>
      <c r="G981" s="140"/>
      <c r="H981" s="140" t="s">
        <v>14</v>
      </c>
      <c r="I981" s="145"/>
      <c r="J981" s="194" t="s">
        <v>99</v>
      </c>
      <c r="K981" s="88" t="s">
        <v>166</v>
      </c>
      <c r="L981" s="89"/>
      <c r="M981" s="89"/>
      <c r="N981" s="89"/>
      <c r="O981" s="89"/>
      <c r="P981" s="89">
        <v>0.85</v>
      </c>
      <c r="Q981" s="89">
        <v>0.6</v>
      </c>
      <c r="R981" s="90">
        <v>96980829</v>
      </c>
      <c r="S981" s="90">
        <v>19347952</v>
      </c>
      <c r="T981" s="90">
        <v>1</v>
      </c>
      <c r="U981" s="91">
        <v>890.46</v>
      </c>
      <c r="V981" s="91"/>
      <c r="W981" s="92"/>
      <c r="Y981" s="85"/>
      <c r="Z981" s="85"/>
      <c r="AB981" s="85"/>
      <c r="AC981" s="85"/>
    </row>
    <row r="982" spans="1:29" s="119" customFormat="1" ht="12" thickBot="1">
      <c r="A982" s="139" t="s">
        <v>226</v>
      </c>
      <c r="B982" s="140" t="s">
        <v>58</v>
      </c>
      <c r="C982" s="140" t="s">
        <v>60</v>
      </c>
      <c r="D982" s="140" t="s">
        <v>59</v>
      </c>
      <c r="E982" s="140" t="s">
        <v>169</v>
      </c>
      <c r="F982" s="140" t="s">
        <v>36</v>
      </c>
      <c r="G982" s="140"/>
      <c r="H982" s="140" t="s">
        <v>14</v>
      </c>
      <c r="I982" s="145"/>
      <c r="J982" s="195" t="s">
        <v>92</v>
      </c>
      <c r="K982" s="94" t="s">
        <v>167</v>
      </c>
      <c r="L982" s="95">
        <v>2</v>
      </c>
      <c r="M982" s="95">
        <v>1.4249999999999998</v>
      </c>
      <c r="N982" s="95">
        <v>1.8049999999999999</v>
      </c>
      <c r="O982" s="95">
        <v>1</v>
      </c>
      <c r="P982" s="95">
        <v>0.85</v>
      </c>
      <c r="Q982" s="95">
        <v>0.6</v>
      </c>
      <c r="R982" s="100" t="s">
        <v>180</v>
      </c>
      <c r="S982" s="152" t="s">
        <v>180</v>
      </c>
      <c r="T982" s="100"/>
      <c r="U982" s="106"/>
      <c r="V982" s="106"/>
      <c r="W982" s="81"/>
      <c r="Y982" s="85"/>
      <c r="Z982" s="85"/>
      <c r="AB982" s="85"/>
      <c r="AC982" s="85"/>
    </row>
    <row r="983" spans="1:29" s="119" customFormat="1">
      <c r="A983" s="209" t="s">
        <v>226</v>
      </c>
      <c r="B983" s="181" t="s">
        <v>2</v>
      </c>
      <c r="C983" s="181" t="s">
        <v>61</v>
      </c>
      <c r="D983" s="181" t="s">
        <v>53</v>
      </c>
      <c r="E983" s="181" t="s">
        <v>169</v>
      </c>
      <c r="F983" s="181" t="s">
        <v>36</v>
      </c>
      <c r="G983" s="181"/>
      <c r="H983" s="181" t="s">
        <v>12</v>
      </c>
      <c r="I983" s="210"/>
      <c r="J983" s="196" t="s">
        <v>89</v>
      </c>
      <c r="K983" s="133" t="s">
        <v>20</v>
      </c>
      <c r="L983" s="134">
        <v>0.4</v>
      </c>
      <c r="M983" s="134">
        <v>0.95</v>
      </c>
      <c r="N983" s="134">
        <v>0.85499999999999998</v>
      </c>
      <c r="O983" s="134">
        <v>1</v>
      </c>
      <c r="P983" s="134">
        <v>0.88</v>
      </c>
      <c r="Q983" s="134">
        <f>P983</f>
        <v>0.88</v>
      </c>
      <c r="R983" s="135">
        <v>95599912</v>
      </c>
      <c r="S983" s="157" t="s">
        <v>19</v>
      </c>
      <c r="T983" s="135">
        <v>4.5</v>
      </c>
      <c r="U983" s="136">
        <v>275.43059999999997</v>
      </c>
      <c r="V983" s="136">
        <f>U983*(1+P983)*T983*1.18+((U984+U985)*(1+P984))*1.18+L983*M983*$V$1</f>
        <v>4155.6846168799993</v>
      </c>
      <c r="W983" s="137">
        <f>U983*(1+Q983)*T983*1.18+((U984+U985)*(1+Q984))*1.18+L983*N983*$W$1</f>
        <v>3764.2997488799992</v>
      </c>
      <c r="Y983" s="124">
        <f>L983*M983*O983*$V$1</f>
        <v>790.4</v>
      </c>
      <c r="Z983" s="85">
        <f>V983-Y983</f>
        <v>3365.2846168799992</v>
      </c>
      <c r="AB983" s="85">
        <f>L983*N983*O983*$W$1</f>
        <v>482.22</v>
      </c>
      <c r="AC983" s="85">
        <f>W983-AB983</f>
        <v>3282.079748879999</v>
      </c>
    </row>
    <row r="984" spans="1:29" s="119" customFormat="1">
      <c r="A984" s="139" t="s">
        <v>226</v>
      </c>
      <c r="B984" s="140" t="s">
        <v>2</v>
      </c>
      <c r="C984" s="140" t="s">
        <v>61</v>
      </c>
      <c r="D984" s="140" t="s">
        <v>53</v>
      </c>
      <c r="E984" s="140" t="s">
        <v>169</v>
      </c>
      <c r="F984" s="140" t="s">
        <v>36</v>
      </c>
      <c r="G984" s="140"/>
      <c r="H984" s="140" t="s">
        <v>12</v>
      </c>
      <c r="I984" s="145"/>
      <c r="J984" s="197" t="s">
        <v>89</v>
      </c>
      <c r="K984" s="3" t="s">
        <v>21</v>
      </c>
      <c r="L984" s="84"/>
      <c r="M984" s="84"/>
      <c r="N984" s="84"/>
      <c r="O984" s="84"/>
      <c r="P984" s="84">
        <v>0.85</v>
      </c>
      <c r="Q984" s="84">
        <v>0.6</v>
      </c>
      <c r="R984" s="82">
        <v>25183779</v>
      </c>
      <c r="S984" s="150" t="s">
        <v>180</v>
      </c>
      <c r="T984" s="82">
        <v>1</v>
      </c>
      <c r="U984" s="85">
        <v>236.05860000000001</v>
      </c>
      <c r="V984" s="85"/>
      <c r="W984" s="86"/>
      <c r="Y984" s="85"/>
      <c r="Z984" s="85"/>
      <c r="AB984" s="85"/>
      <c r="AC984" s="85"/>
    </row>
    <row r="985" spans="1:29" s="119" customFormat="1" ht="12" thickBot="1">
      <c r="A985" s="139" t="s">
        <v>226</v>
      </c>
      <c r="B985" s="140" t="s">
        <v>2</v>
      </c>
      <c r="C985" s="140" t="s">
        <v>61</v>
      </c>
      <c r="D985" s="140" t="s">
        <v>53</v>
      </c>
      <c r="E985" s="140" t="s">
        <v>169</v>
      </c>
      <c r="F985" s="140" t="s">
        <v>36</v>
      </c>
      <c r="G985" s="140"/>
      <c r="H985" s="140" t="s">
        <v>12</v>
      </c>
      <c r="I985" s="145"/>
      <c r="J985" s="198" t="s">
        <v>89</v>
      </c>
      <c r="K985" s="88" t="s">
        <v>22</v>
      </c>
      <c r="L985" s="89"/>
      <c r="M985" s="89"/>
      <c r="N985" s="89"/>
      <c r="O985" s="89"/>
      <c r="P985" s="89">
        <v>0.85</v>
      </c>
      <c r="Q985" s="89">
        <v>0.6</v>
      </c>
      <c r="R985" s="90">
        <v>94525246</v>
      </c>
      <c r="S985" s="156" t="s">
        <v>19</v>
      </c>
      <c r="T985" s="90">
        <v>1</v>
      </c>
      <c r="U985" s="91">
        <v>45.991800000000005</v>
      </c>
      <c r="V985" s="91"/>
      <c r="W985" s="92"/>
      <c r="Y985" s="85"/>
      <c r="Z985" s="85"/>
      <c r="AB985" s="85"/>
      <c r="AC985" s="85"/>
    </row>
    <row r="986" spans="1:29" s="119" customFormat="1" ht="12" thickBot="1">
      <c r="A986" s="139" t="s">
        <v>226</v>
      </c>
      <c r="B986" s="140" t="s">
        <v>2</v>
      </c>
      <c r="C986" s="140" t="s">
        <v>61</v>
      </c>
      <c r="D986" s="140" t="s">
        <v>53</v>
      </c>
      <c r="E986" s="140" t="s">
        <v>169</v>
      </c>
      <c r="F986" s="140" t="s">
        <v>36</v>
      </c>
      <c r="G986" s="140"/>
      <c r="H986" s="140" t="s">
        <v>12</v>
      </c>
      <c r="I986" s="145"/>
      <c r="J986" s="195" t="s">
        <v>90</v>
      </c>
      <c r="K986" s="94" t="s">
        <v>23</v>
      </c>
      <c r="L986" s="95">
        <v>0.3</v>
      </c>
      <c r="M986" s="95">
        <v>0.85499999999999998</v>
      </c>
      <c r="N986" s="95">
        <v>0.66499999999999992</v>
      </c>
      <c r="O986" s="95">
        <v>1</v>
      </c>
      <c r="P986" s="95">
        <v>0.85</v>
      </c>
      <c r="Q986" s="95">
        <v>0.6</v>
      </c>
      <c r="R986" s="100">
        <v>42386928</v>
      </c>
      <c r="S986" s="100">
        <v>19347476</v>
      </c>
      <c r="T986" s="97">
        <v>1</v>
      </c>
      <c r="U986" s="98">
        <v>142.31040000000002</v>
      </c>
      <c r="V986" s="98">
        <f>T986*(U986*(1+P986)*1.18)+L986*M986*$V$1</f>
        <v>844.18360319999999</v>
      </c>
      <c r="W986" s="81">
        <f>T986*(U986*(1+Q986)*1.18)+L986*N986*$W$1</f>
        <v>549.97703520000005</v>
      </c>
      <c r="Y986" s="124">
        <f t="shared" ref="Y986:Y991" si="340">L986*M986*O986*$V$1</f>
        <v>533.52</v>
      </c>
      <c r="Z986" s="85">
        <f t="shared" ref="Z986:Z991" si="341">V986-Y986</f>
        <v>310.66360320000001</v>
      </c>
      <c r="AB986" s="85">
        <f t="shared" ref="AB986:AB991" si="342">L986*N986*O986*$W$1</f>
        <v>281.29499999999996</v>
      </c>
      <c r="AC986" s="85">
        <f t="shared" ref="AC986:AC991" si="343">W986-AB986</f>
        <v>268.68203520000009</v>
      </c>
    </row>
    <row r="987" spans="1:29" s="119" customFormat="1" ht="12" thickBot="1">
      <c r="A987" s="139" t="s">
        <v>226</v>
      </c>
      <c r="B987" s="140" t="s">
        <v>2</v>
      </c>
      <c r="C987" s="140" t="s">
        <v>61</v>
      </c>
      <c r="D987" s="140" t="s">
        <v>53</v>
      </c>
      <c r="E987" s="140" t="s">
        <v>169</v>
      </c>
      <c r="F987" s="140" t="s">
        <v>36</v>
      </c>
      <c r="G987" s="140"/>
      <c r="H987" s="140" t="s">
        <v>12</v>
      </c>
      <c r="I987" s="145"/>
      <c r="J987" s="199" t="s">
        <v>91</v>
      </c>
      <c r="K987" s="94" t="s">
        <v>157</v>
      </c>
      <c r="L987" s="95">
        <v>0.3</v>
      </c>
      <c r="M987" s="95">
        <v>0.95</v>
      </c>
      <c r="N987" s="95">
        <v>0.95</v>
      </c>
      <c r="O987" s="95">
        <v>1</v>
      </c>
      <c r="P987" s="95">
        <v>0.85</v>
      </c>
      <c r="Q987" s="95">
        <v>0.6</v>
      </c>
      <c r="R987" s="100">
        <v>96962173</v>
      </c>
      <c r="S987" s="100">
        <v>19347484</v>
      </c>
      <c r="T987" s="100">
        <v>1</v>
      </c>
      <c r="U987" s="98">
        <v>160.50720000000001</v>
      </c>
      <c r="V987" s="98">
        <f>T987*(U987*(1+P987)*1.18)+L987*M987*$V$1</f>
        <v>943.18721759999994</v>
      </c>
      <c r="W987" s="81">
        <f>T987*(U987*(1+Q987)*1.18)+L987*N987*$W$1</f>
        <v>704.88759359999995</v>
      </c>
      <c r="Y987" s="124">
        <f t="shared" si="340"/>
        <v>592.79999999999995</v>
      </c>
      <c r="Z987" s="85">
        <f t="shared" si="341"/>
        <v>350.38721759999999</v>
      </c>
      <c r="AB987" s="85">
        <f t="shared" si="342"/>
        <v>401.84999999999997</v>
      </c>
      <c r="AC987" s="85">
        <f t="shared" si="343"/>
        <v>303.03759359999998</v>
      </c>
    </row>
    <row r="988" spans="1:29" s="119" customFormat="1" ht="12" thickBot="1">
      <c r="A988" s="139" t="s">
        <v>226</v>
      </c>
      <c r="B988" s="140" t="s">
        <v>2</v>
      </c>
      <c r="C988" s="140" t="s">
        <v>61</v>
      </c>
      <c r="D988" s="140" t="s">
        <v>53</v>
      </c>
      <c r="E988" s="140" t="s">
        <v>169</v>
      </c>
      <c r="F988" s="140" t="s">
        <v>36</v>
      </c>
      <c r="G988" s="140"/>
      <c r="H988" s="140" t="s">
        <v>12</v>
      </c>
      <c r="I988" s="145"/>
      <c r="J988" s="199" t="s">
        <v>158</v>
      </c>
      <c r="K988" s="94" t="s">
        <v>159</v>
      </c>
      <c r="L988" s="95">
        <v>0.4</v>
      </c>
      <c r="M988" s="95">
        <v>0.95</v>
      </c>
      <c r="N988" s="95">
        <v>0.95</v>
      </c>
      <c r="O988" s="95">
        <v>1</v>
      </c>
      <c r="P988" s="95">
        <v>0.85</v>
      </c>
      <c r="Q988" s="95">
        <v>0.6</v>
      </c>
      <c r="R988" s="100">
        <v>96130723</v>
      </c>
      <c r="S988" s="100">
        <v>19347363</v>
      </c>
      <c r="T988" s="100">
        <v>4</v>
      </c>
      <c r="U988" s="98">
        <v>72.42</v>
      </c>
      <c r="V988" s="98">
        <f>T988*(U988*(1+P988)*1.18)+L988*M988*$V$1</f>
        <v>1422.77144</v>
      </c>
      <c r="W988" s="81">
        <f>T988*(U988*(1+Q988)*1.18)+L988*N988*$W$1</f>
        <v>1082.7158399999998</v>
      </c>
      <c r="Y988" s="124">
        <f t="shared" si="340"/>
        <v>790.4</v>
      </c>
      <c r="Z988" s="85">
        <f t="shared" si="341"/>
        <v>632.37144000000001</v>
      </c>
      <c r="AB988" s="85">
        <f t="shared" si="342"/>
        <v>535.79999999999995</v>
      </c>
      <c r="AC988" s="85">
        <f t="shared" si="343"/>
        <v>546.91583999999989</v>
      </c>
    </row>
    <row r="989" spans="1:29" s="119" customFormat="1" ht="12" thickBot="1">
      <c r="A989" s="139" t="s">
        <v>226</v>
      </c>
      <c r="B989" s="140" t="s">
        <v>2</v>
      </c>
      <c r="C989" s="140" t="s">
        <v>61</v>
      </c>
      <c r="D989" s="140" t="s">
        <v>53</v>
      </c>
      <c r="E989" s="140" t="s">
        <v>169</v>
      </c>
      <c r="F989" s="140" t="s">
        <v>36</v>
      </c>
      <c r="G989" s="140"/>
      <c r="H989" s="140" t="s">
        <v>12</v>
      </c>
      <c r="I989" s="145"/>
      <c r="J989" s="195" t="s">
        <v>93</v>
      </c>
      <c r="K989" s="94" t="s">
        <v>24</v>
      </c>
      <c r="L989" s="95">
        <v>0.3</v>
      </c>
      <c r="M989" s="95">
        <v>0.95</v>
      </c>
      <c r="N989" s="95">
        <v>0.95</v>
      </c>
      <c r="O989" s="95">
        <v>1</v>
      </c>
      <c r="P989" s="95">
        <v>0.85</v>
      </c>
      <c r="Q989" s="95">
        <v>0.6</v>
      </c>
      <c r="R989" s="100">
        <v>25182496</v>
      </c>
      <c r="S989" s="100">
        <v>19347521</v>
      </c>
      <c r="T989" s="100">
        <v>1</v>
      </c>
      <c r="U989" s="98">
        <v>1413.72</v>
      </c>
      <c r="V989" s="98">
        <f>T989*(U989*(1+P989)*1.18)+L989*M989*$V$1</f>
        <v>3678.9507599999997</v>
      </c>
      <c r="W989" s="81">
        <f>T989*(U989*(1+Q989)*1.18)+L989*N989*$W$1</f>
        <v>3070.95336</v>
      </c>
      <c r="Y989" s="124">
        <f t="shared" si="340"/>
        <v>592.79999999999995</v>
      </c>
      <c r="Z989" s="85">
        <f t="shared" si="341"/>
        <v>3086.1507599999995</v>
      </c>
      <c r="AB989" s="85">
        <f t="shared" si="342"/>
        <v>401.84999999999997</v>
      </c>
      <c r="AC989" s="85">
        <f t="shared" si="343"/>
        <v>2669.1033600000001</v>
      </c>
    </row>
    <row r="990" spans="1:29" s="119" customFormat="1" ht="12" thickBot="1">
      <c r="A990" s="139" t="s">
        <v>226</v>
      </c>
      <c r="B990" s="140" t="s">
        <v>2</v>
      </c>
      <c r="C990" s="140" t="s">
        <v>61</v>
      </c>
      <c r="D990" s="140" t="s">
        <v>53</v>
      </c>
      <c r="E990" s="140" t="s">
        <v>169</v>
      </c>
      <c r="F990" s="140" t="s">
        <v>36</v>
      </c>
      <c r="G990" s="140"/>
      <c r="H990" s="140" t="s">
        <v>12</v>
      </c>
      <c r="I990" s="145"/>
      <c r="J990" s="195" t="s">
        <v>94</v>
      </c>
      <c r="K990" s="94" t="s">
        <v>25</v>
      </c>
      <c r="L990" s="95">
        <v>1</v>
      </c>
      <c r="M990" s="95">
        <v>0.47499999999999998</v>
      </c>
      <c r="N990" s="95">
        <v>0.52249999999999996</v>
      </c>
      <c r="O990" s="95">
        <v>1</v>
      </c>
      <c r="P990" s="95">
        <v>0.85</v>
      </c>
      <c r="Q990" s="95">
        <v>0.6</v>
      </c>
      <c r="R990" s="100">
        <v>94566892</v>
      </c>
      <c r="S990" s="100">
        <v>19347588</v>
      </c>
      <c r="T990" s="100">
        <v>1</v>
      </c>
      <c r="U990" s="98">
        <v>751.077</v>
      </c>
      <c r="V990" s="98">
        <f>T990*(U990*(1+P990)*1.18)+L990*M990*$V$1</f>
        <v>2627.6010909999995</v>
      </c>
      <c r="W990" s="81">
        <f>T990*(U990*(1+Q990)*1.18)+L990*N990*$W$1</f>
        <v>2154.7583759999998</v>
      </c>
      <c r="Y990" s="124">
        <f t="shared" si="340"/>
        <v>988</v>
      </c>
      <c r="Z990" s="85">
        <f t="shared" si="341"/>
        <v>1639.6010909999995</v>
      </c>
      <c r="AB990" s="85">
        <f t="shared" si="342"/>
        <v>736.72499999999991</v>
      </c>
      <c r="AC990" s="85">
        <f t="shared" si="343"/>
        <v>1418.0333759999999</v>
      </c>
    </row>
    <row r="991" spans="1:29" s="119" customFormat="1">
      <c r="A991" s="139" t="s">
        <v>226</v>
      </c>
      <c r="B991" s="140" t="s">
        <v>2</v>
      </c>
      <c r="C991" s="140" t="s">
        <v>61</v>
      </c>
      <c r="D991" s="140" t="s">
        <v>53</v>
      </c>
      <c r="E991" s="140" t="s">
        <v>169</v>
      </c>
      <c r="F991" s="140" t="s">
        <v>36</v>
      </c>
      <c r="G991" s="140"/>
      <c r="H991" s="140" t="s">
        <v>12</v>
      </c>
      <c r="I991" s="145"/>
      <c r="J991" s="192" t="s">
        <v>95</v>
      </c>
      <c r="K991" s="77" t="s">
        <v>25</v>
      </c>
      <c r="L991" s="78">
        <v>1.3</v>
      </c>
      <c r="M991" s="78">
        <v>0.85499999999999998</v>
      </c>
      <c r="N991" s="78">
        <v>0.71249999999999991</v>
      </c>
      <c r="O991" s="78">
        <v>1</v>
      </c>
      <c r="P991" s="78">
        <v>0.85</v>
      </c>
      <c r="Q991" s="78">
        <v>0.6</v>
      </c>
      <c r="R991" s="79">
        <v>94566892</v>
      </c>
      <c r="S991" s="79">
        <v>19347588</v>
      </c>
      <c r="T991" s="79">
        <v>1</v>
      </c>
      <c r="U991" s="80">
        <v>751.077</v>
      </c>
      <c r="V991" s="80">
        <f>T991*(U991*(1+P991)*1.18)+T992*(U992*(1+P992)*1.18)+L991*M991*$V$1</f>
        <v>7741.5636101999999</v>
      </c>
      <c r="W991" s="102">
        <f>T991*(U991*(1+Q991)*1.18)+T992*(U992*(1+Q992)*1.18)+L991*N991*$W$1</f>
        <v>6001.9204872</v>
      </c>
      <c r="Y991" s="124">
        <f t="shared" si="340"/>
        <v>2311.92</v>
      </c>
      <c r="Z991" s="85">
        <f t="shared" si="341"/>
        <v>5429.6436101999998</v>
      </c>
      <c r="AB991" s="85">
        <f t="shared" si="342"/>
        <v>1306.0124999999998</v>
      </c>
      <c r="AC991" s="85">
        <f t="shared" si="343"/>
        <v>4695.9079872000002</v>
      </c>
    </row>
    <row r="992" spans="1:29" s="119" customFormat="1">
      <c r="A992" s="139" t="s">
        <v>226</v>
      </c>
      <c r="B992" s="140" t="s">
        <v>2</v>
      </c>
      <c r="C992" s="140" t="s">
        <v>61</v>
      </c>
      <c r="D992" s="140" t="s">
        <v>53</v>
      </c>
      <c r="E992" s="140" t="s">
        <v>169</v>
      </c>
      <c r="F992" s="140" t="s">
        <v>36</v>
      </c>
      <c r="G992" s="140"/>
      <c r="H992" s="140" t="s">
        <v>12</v>
      </c>
      <c r="I992" s="145"/>
      <c r="J992" s="193" t="s">
        <v>95</v>
      </c>
      <c r="K992" s="3" t="s">
        <v>26</v>
      </c>
      <c r="L992" s="84"/>
      <c r="M992" s="84"/>
      <c r="N992" s="84"/>
      <c r="O992" s="84"/>
      <c r="P992" s="84">
        <v>0.85</v>
      </c>
      <c r="Q992" s="84">
        <v>0.6</v>
      </c>
      <c r="R992" s="82">
        <v>96471274</v>
      </c>
      <c r="S992" s="82">
        <v>19347611</v>
      </c>
      <c r="T992" s="82">
        <v>2</v>
      </c>
      <c r="U992" s="85">
        <v>868.08119999999997</v>
      </c>
      <c r="V992" s="85"/>
      <c r="W992" s="86"/>
      <c r="Y992" s="85"/>
      <c r="Z992" s="85"/>
      <c r="AB992" s="85"/>
      <c r="AC992" s="85"/>
    </row>
    <row r="993" spans="1:29" s="119" customFormat="1" ht="12.75" thickBot="1">
      <c r="A993" s="139" t="s">
        <v>226</v>
      </c>
      <c r="B993" s="140" t="s">
        <v>2</v>
      </c>
      <c r="C993" s="140" t="s">
        <v>61</v>
      </c>
      <c r="D993" s="140" t="s">
        <v>53</v>
      </c>
      <c r="E993" s="140" t="s">
        <v>169</v>
      </c>
      <c r="F993" s="140" t="s">
        <v>36</v>
      </c>
      <c r="G993" s="140"/>
      <c r="H993" s="140" t="s">
        <v>12</v>
      </c>
      <c r="I993" s="145"/>
      <c r="J993" s="194" t="s">
        <v>95</v>
      </c>
      <c r="K993" s="88" t="s">
        <v>244</v>
      </c>
      <c r="L993" s="89"/>
      <c r="M993" s="89"/>
      <c r="N993" s="89"/>
      <c r="O993" s="89"/>
      <c r="P993" s="89">
        <v>0.85</v>
      </c>
      <c r="Q993" s="89">
        <v>0.6</v>
      </c>
      <c r="R993" s="90"/>
      <c r="S993" s="214">
        <v>19373905</v>
      </c>
      <c r="T993" s="90">
        <v>1</v>
      </c>
      <c r="U993" s="91">
        <v>2487.2393999999999</v>
      </c>
      <c r="V993" s="91"/>
      <c r="W993" s="92"/>
      <c r="Y993" s="85"/>
      <c r="Z993" s="85"/>
      <c r="AB993" s="85"/>
      <c r="AC993" s="85"/>
    </row>
    <row r="994" spans="1:29" s="119" customFormat="1" ht="12" thickBot="1">
      <c r="A994" s="139" t="s">
        <v>226</v>
      </c>
      <c r="B994" s="140" t="s">
        <v>2</v>
      </c>
      <c r="C994" s="140" t="s">
        <v>61</v>
      </c>
      <c r="D994" s="140" t="s">
        <v>53</v>
      </c>
      <c r="E994" s="140" t="s">
        <v>169</v>
      </c>
      <c r="F994" s="140" t="s">
        <v>36</v>
      </c>
      <c r="G994" s="140"/>
      <c r="H994" s="140" t="s">
        <v>12</v>
      </c>
      <c r="I994" s="145"/>
      <c r="J994" s="195" t="s">
        <v>96</v>
      </c>
      <c r="K994" s="94" t="s">
        <v>28</v>
      </c>
      <c r="L994" s="95">
        <v>1.6</v>
      </c>
      <c r="M994" s="95">
        <v>0.57950000000000002</v>
      </c>
      <c r="N994" s="95">
        <v>0.61749999999999994</v>
      </c>
      <c r="O994" s="95">
        <v>1</v>
      </c>
      <c r="P994" s="95">
        <v>0.85</v>
      </c>
      <c r="Q994" s="95">
        <v>0.6</v>
      </c>
      <c r="R994" s="100">
        <v>96473229</v>
      </c>
      <c r="S994" s="100">
        <v>19347615</v>
      </c>
      <c r="T994" s="100">
        <v>1</v>
      </c>
      <c r="U994" s="98">
        <v>947.20259999999996</v>
      </c>
      <c r="V994" s="98">
        <f>T994*(U994*(1+P994)*1.18)+L994*M994*$V$1</f>
        <v>3996.3192758</v>
      </c>
      <c r="W994" s="81">
        <f>T994*(U994*(1+Q994)*1.18)+L994*N994*$W$1</f>
        <v>3181.3985087999999</v>
      </c>
      <c r="Y994" s="124">
        <f t="shared" ref="Y994:Y995" si="344">L994*M994*O994*$V$1</f>
        <v>1928.576</v>
      </c>
      <c r="Z994" s="85">
        <f t="shared" ref="Z994:Z995" si="345">V994-Y994</f>
        <v>2067.7432758</v>
      </c>
      <c r="AB994" s="85">
        <f t="shared" ref="AB994:AB995" si="346">L994*N994*O994*$W$1</f>
        <v>1393.08</v>
      </c>
      <c r="AC994" s="85">
        <f t="shared" ref="AC994:AC995" si="347">W994-AB994</f>
        <v>1788.3185088</v>
      </c>
    </row>
    <row r="995" spans="1:29" s="119" customFormat="1">
      <c r="A995" s="139" t="s">
        <v>226</v>
      </c>
      <c r="B995" s="140" t="s">
        <v>2</v>
      </c>
      <c r="C995" s="140" t="s">
        <v>61</v>
      </c>
      <c r="D995" s="140" t="s">
        <v>53</v>
      </c>
      <c r="E995" s="140" t="s">
        <v>169</v>
      </c>
      <c r="F995" s="140" t="s">
        <v>36</v>
      </c>
      <c r="G995" s="140"/>
      <c r="H995" s="140" t="s">
        <v>12</v>
      </c>
      <c r="I995" s="145"/>
      <c r="J995" s="192" t="s">
        <v>184</v>
      </c>
      <c r="K995" s="77" t="s">
        <v>28</v>
      </c>
      <c r="L995" s="78">
        <v>1.1000000000000001</v>
      </c>
      <c r="M995" s="78">
        <v>0.8929999999999999</v>
      </c>
      <c r="N995" s="78">
        <v>0.76</v>
      </c>
      <c r="O995" s="78">
        <v>1</v>
      </c>
      <c r="P995" s="78">
        <v>0.85</v>
      </c>
      <c r="Q995" s="78">
        <v>0.6</v>
      </c>
      <c r="R995" s="79">
        <v>96473229</v>
      </c>
      <c r="S995" s="79">
        <v>19347615</v>
      </c>
      <c r="T995" s="79">
        <v>1</v>
      </c>
      <c r="U995" s="80">
        <v>947.20259999999996</v>
      </c>
      <c r="V995" s="80">
        <f>T995*(U995*(1+P995)*1.18)+T996*(U996*(1+P996)*1.18)+L995*M995*$V$1</f>
        <v>8844.8064357999992</v>
      </c>
      <c r="W995" s="102">
        <f>T995*(U995*(1+Q995)*1.18)+T996*(U996*(1+Q996)*1.18)+L995*N995*$W$1</f>
        <v>7061.2442688000001</v>
      </c>
      <c r="Y995" s="124">
        <f t="shared" si="344"/>
        <v>2043.184</v>
      </c>
      <c r="Z995" s="85">
        <f t="shared" si="345"/>
        <v>6801.622435799999</v>
      </c>
      <c r="AB995" s="85">
        <f t="shared" si="346"/>
        <v>1178.7600000000002</v>
      </c>
      <c r="AC995" s="85">
        <f t="shared" si="347"/>
        <v>5882.4842687999999</v>
      </c>
    </row>
    <row r="996" spans="1:29" s="119" customFormat="1">
      <c r="A996" s="139" t="s">
        <v>226</v>
      </c>
      <c r="B996" s="140" t="s">
        <v>2</v>
      </c>
      <c r="C996" s="140" t="s">
        <v>61</v>
      </c>
      <c r="D996" s="140" t="s">
        <v>53</v>
      </c>
      <c r="E996" s="140" t="s">
        <v>169</v>
      </c>
      <c r="F996" s="140" t="s">
        <v>36</v>
      </c>
      <c r="G996" s="140"/>
      <c r="H996" s="140" t="s">
        <v>12</v>
      </c>
      <c r="I996" s="145"/>
      <c r="J996" s="193" t="s">
        <v>184</v>
      </c>
      <c r="K996" s="3" t="s">
        <v>30</v>
      </c>
      <c r="L996" s="84"/>
      <c r="M996" s="84"/>
      <c r="N996" s="84"/>
      <c r="O996" s="84"/>
      <c r="P996" s="84">
        <v>0.85</v>
      </c>
      <c r="Q996" s="84">
        <v>0.6</v>
      </c>
      <c r="R996" s="82">
        <v>96470999</v>
      </c>
      <c r="S996" s="82">
        <v>19347575</v>
      </c>
      <c r="T996" s="82">
        <v>2</v>
      </c>
      <c r="U996" s="85">
        <v>1084.26</v>
      </c>
      <c r="V996" s="85"/>
      <c r="W996" s="86"/>
      <c r="Y996" s="85"/>
      <c r="Z996" s="85"/>
      <c r="AB996" s="85"/>
      <c r="AC996" s="85"/>
    </row>
    <row r="997" spans="1:29" s="119" customFormat="1" ht="12" thickBot="1">
      <c r="A997" s="139" t="s">
        <v>226</v>
      </c>
      <c r="B997" s="140" t="s">
        <v>2</v>
      </c>
      <c r="C997" s="140" t="s">
        <v>61</v>
      </c>
      <c r="D997" s="140" t="s">
        <v>53</v>
      </c>
      <c r="E997" s="140" t="s">
        <v>169</v>
      </c>
      <c r="F997" s="140" t="s">
        <v>36</v>
      </c>
      <c r="G997" s="140"/>
      <c r="H997" s="140" t="s">
        <v>12</v>
      </c>
      <c r="I997" s="145"/>
      <c r="J997" s="194" t="s">
        <v>184</v>
      </c>
      <c r="K997" s="88" t="s">
        <v>31</v>
      </c>
      <c r="L997" s="89"/>
      <c r="M997" s="89"/>
      <c r="N997" s="89"/>
      <c r="O997" s="89"/>
      <c r="P997" s="89">
        <v>0.85</v>
      </c>
      <c r="Q997" s="89">
        <v>0.6</v>
      </c>
      <c r="R997" s="90"/>
      <c r="S997" s="90"/>
      <c r="T997" s="90"/>
      <c r="U997" s="91"/>
      <c r="V997" s="91"/>
      <c r="W997" s="92"/>
      <c r="Y997" s="85"/>
      <c r="Z997" s="85"/>
      <c r="AB997" s="85"/>
      <c r="AC997" s="85"/>
    </row>
    <row r="998" spans="1:29" s="119" customFormat="1">
      <c r="A998" s="139" t="s">
        <v>226</v>
      </c>
      <c r="B998" s="140" t="s">
        <v>2</v>
      </c>
      <c r="C998" s="140" t="s">
        <v>61</v>
      </c>
      <c r="D998" s="140" t="s">
        <v>53</v>
      </c>
      <c r="E998" s="140" t="s">
        <v>169</v>
      </c>
      <c r="F998" s="140" t="s">
        <v>36</v>
      </c>
      <c r="G998" s="140"/>
      <c r="H998" s="140" t="s">
        <v>12</v>
      </c>
      <c r="I998" s="145"/>
      <c r="J998" s="192" t="s">
        <v>98</v>
      </c>
      <c r="K998" s="77" t="s">
        <v>160</v>
      </c>
      <c r="L998" s="78">
        <v>1</v>
      </c>
      <c r="M998" s="78">
        <v>1.2825</v>
      </c>
      <c r="N998" s="78">
        <v>1.0449999999999999</v>
      </c>
      <c r="O998" s="78">
        <v>1</v>
      </c>
      <c r="P998" s="78">
        <v>0.85</v>
      </c>
      <c r="Q998" s="78">
        <v>0.6</v>
      </c>
      <c r="R998" s="79">
        <v>96980827</v>
      </c>
      <c r="S998" s="79">
        <v>19347951</v>
      </c>
      <c r="T998" s="79">
        <v>1</v>
      </c>
      <c r="U998" s="80">
        <v>1311.72</v>
      </c>
      <c r="V998" s="80">
        <f>T998*(U998*(1+P998)*1.18)+L998*M998*$V$1</f>
        <v>5531.0847599999997</v>
      </c>
      <c r="W998" s="102">
        <f>T998*(U998*(1+Q998)*1.18)+L998*N998*$W$1</f>
        <v>3949.9773599999994</v>
      </c>
      <c r="Y998" s="124">
        <f>L998*M998*O998*$V$1</f>
        <v>2667.6</v>
      </c>
      <c r="Z998" s="85">
        <f>V998-Y998</f>
        <v>2863.4847599999998</v>
      </c>
      <c r="AB998" s="85">
        <f>L998*N998*O998*$W$1</f>
        <v>1473.4499999999998</v>
      </c>
      <c r="AC998" s="85">
        <f>W998-AB998</f>
        <v>2476.5273599999996</v>
      </c>
    </row>
    <row r="999" spans="1:29" s="119" customFormat="1" ht="12" thickBot="1">
      <c r="A999" s="139" t="s">
        <v>226</v>
      </c>
      <c r="B999" s="140" t="s">
        <v>2</v>
      </c>
      <c r="C999" s="140" t="s">
        <v>61</v>
      </c>
      <c r="D999" s="140" t="s">
        <v>53</v>
      </c>
      <c r="E999" s="140" t="s">
        <v>169</v>
      </c>
      <c r="F999" s="140" t="s">
        <v>36</v>
      </c>
      <c r="G999" s="140"/>
      <c r="H999" s="140" t="s">
        <v>12</v>
      </c>
      <c r="I999" s="145"/>
      <c r="J999" s="194" t="s">
        <v>98</v>
      </c>
      <c r="K999" s="88" t="s">
        <v>161</v>
      </c>
      <c r="L999" s="89"/>
      <c r="M999" s="89"/>
      <c r="N999" s="89"/>
      <c r="O999" s="89"/>
      <c r="P999" s="89">
        <v>0.85</v>
      </c>
      <c r="Q999" s="89">
        <v>0.6</v>
      </c>
      <c r="R999" s="90">
        <v>96980826</v>
      </c>
      <c r="S999" s="90">
        <v>19347950</v>
      </c>
      <c r="T999" s="90">
        <v>1</v>
      </c>
      <c r="U999" s="91">
        <v>1311.72</v>
      </c>
      <c r="V999" s="91"/>
      <c r="W999" s="92"/>
      <c r="Y999" s="85"/>
      <c r="Z999" s="85"/>
      <c r="AB999" s="85"/>
      <c r="AC999" s="85"/>
    </row>
    <row r="1000" spans="1:29" s="119" customFormat="1">
      <c r="A1000" s="139" t="s">
        <v>226</v>
      </c>
      <c r="B1000" s="140" t="s">
        <v>2</v>
      </c>
      <c r="C1000" s="140" t="s">
        <v>61</v>
      </c>
      <c r="D1000" s="140" t="s">
        <v>53</v>
      </c>
      <c r="E1000" s="140" t="s">
        <v>169</v>
      </c>
      <c r="F1000" s="140" t="s">
        <v>36</v>
      </c>
      <c r="G1000" s="140"/>
      <c r="H1000" s="140" t="s">
        <v>12</v>
      </c>
      <c r="I1000" s="145"/>
      <c r="J1000" s="192" t="s">
        <v>99</v>
      </c>
      <c r="K1000" s="77" t="s">
        <v>165</v>
      </c>
      <c r="L1000" s="78">
        <v>0.60000000000000009</v>
      </c>
      <c r="M1000" s="78">
        <v>0.95</v>
      </c>
      <c r="N1000" s="78">
        <v>0.95</v>
      </c>
      <c r="O1000" s="78">
        <v>1</v>
      </c>
      <c r="P1000" s="78">
        <v>0.85</v>
      </c>
      <c r="Q1000" s="78">
        <v>0.6</v>
      </c>
      <c r="R1000" s="79">
        <v>96980829</v>
      </c>
      <c r="S1000" s="79">
        <v>19347952</v>
      </c>
      <c r="T1000" s="79">
        <v>1</v>
      </c>
      <c r="U1000" s="80">
        <v>890.46</v>
      </c>
      <c r="V1000" s="80">
        <f>T1000*(U1000*(1+P1000)*1.18)+L1000*M1000*$V$1</f>
        <v>3129.4741800000002</v>
      </c>
      <c r="W1000" s="102">
        <f>T1000*(U1000*(1+Q1000)*1.18)+L1000*N1000*$W$1</f>
        <v>2484.8884800000001</v>
      </c>
      <c r="Y1000" s="124">
        <f>L1000*M1000*O1000*$V$1</f>
        <v>1185.6000000000001</v>
      </c>
      <c r="Z1000" s="85">
        <f>V1000-Y1000</f>
        <v>1943.87418</v>
      </c>
      <c r="AB1000" s="85">
        <f>L1000*N1000*O1000*$W$1</f>
        <v>803.7</v>
      </c>
      <c r="AC1000" s="85">
        <f>W1000-AB1000</f>
        <v>1681.18848</v>
      </c>
    </row>
    <row r="1001" spans="1:29" s="119" customFormat="1" ht="12" thickBot="1">
      <c r="A1001" s="139" t="s">
        <v>226</v>
      </c>
      <c r="B1001" s="140" t="s">
        <v>2</v>
      </c>
      <c r="C1001" s="140" t="s">
        <v>61</v>
      </c>
      <c r="D1001" s="140" t="s">
        <v>53</v>
      </c>
      <c r="E1001" s="140" t="s">
        <v>169</v>
      </c>
      <c r="F1001" s="140" t="s">
        <v>36</v>
      </c>
      <c r="G1001" s="140"/>
      <c r="H1001" s="140" t="s">
        <v>12</v>
      </c>
      <c r="I1001" s="145"/>
      <c r="J1001" s="194" t="s">
        <v>99</v>
      </c>
      <c r="K1001" s="88" t="s">
        <v>166</v>
      </c>
      <c r="L1001" s="89"/>
      <c r="M1001" s="89"/>
      <c r="N1001" s="89"/>
      <c r="O1001" s="89"/>
      <c r="P1001" s="89">
        <v>0.85</v>
      </c>
      <c r="Q1001" s="89">
        <v>0.6</v>
      </c>
      <c r="R1001" s="90">
        <v>96980829</v>
      </c>
      <c r="S1001" s="90">
        <v>19347952</v>
      </c>
      <c r="T1001" s="90">
        <v>1</v>
      </c>
      <c r="U1001" s="91">
        <v>890.46</v>
      </c>
      <c r="V1001" s="91"/>
      <c r="W1001" s="92"/>
      <c r="Y1001" s="85"/>
      <c r="Z1001" s="85"/>
      <c r="AB1001" s="85"/>
      <c r="AC1001" s="85"/>
    </row>
    <row r="1002" spans="1:29" s="119" customFormat="1" ht="12" thickBot="1">
      <c r="A1002" s="139" t="s">
        <v>226</v>
      </c>
      <c r="B1002" s="140" t="s">
        <v>2</v>
      </c>
      <c r="C1002" s="140" t="s">
        <v>61</v>
      </c>
      <c r="D1002" s="140" t="s">
        <v>53</v>
      </c>
      <c r="E1002" s="140" t="s">
        <v>169</v>
      </c>
      <c r="F1002" s="140" t="s">
        <v>36</v>
      </c>
      <c r="G1002" s="140"/>
      <c r="H1002" s="140" t="s">
        <v>12</v>
      </c>
      <c r="I1002" s="145"/>
      <c r="J1002" s="195" t="s">
        <v>92</v>
      </c>
      <c r="K1002" s="94" t="s">
        <v>167</v>
      </c>
      <c r="L1002" s="95">
        <v>2</v>
      </c>
      <c r="M1002" s="95">
        <v>1.4249999999999998</v>
      </c>
      <c r="N1002" s="95">
        <v>1.8049999999999999</v>
      </c>
      <c r="O1002" s="95">
        <v>1</v>
      </c>
      <c r="P1002" s="95">
        <v>0.85</v>
      </c>
      <c r="Q1002" s="95">
        <v>0.6</v>
      </c>
      <c r="R1002" s="100" t="s">
        <v>180</v>
      </c>
      <c r="S1002" s="152" t="s">
        <v>180</v>
      </c>
      <c r="T1002" s="100"/>
      <c r="U1002" s="106"/>
      <c r="V1002" s="106"/>
      <c r="W1002" s="81"/>
      <c r="Y1002" s="85"/>
      <c r="Z1002" s="85"/>
      <c r="AB1002" s="85"/>
      <c r="AC1002" s="85"/>
    </row>
    <row r="1003" spans="1:29" s="119" customFormat="1">
      <c r="A1003" s="209" t="s">
        <v>226</v>
      </c>
      <c r="B1003" s="181" t="s">
        <v>2</v>
      </c>
      <c r="C1003" s="181" t="s">
        <v>61</v>
      </c>
      <c r="D1003" s="181" t="s">
        <v>53</v>
      </c>
      <c r="E1003" s="181" t="s">
        <v>170</v>
      </c>
      <c r="F1003" s="181" t="s">
        <v>36</v>
      </c>
      <c r="G1003" s="181"/>
      <c r="H1003" s="181" t="s">
        <v>12</v>
      </c>
      <c r="I1003" s="210"/>
      <c r="J1003" s="196" t="s">
        <v>89</v>
      </c>
      <c r="K1003" s="133" t="s">
        <v>20</v>
      </c>
      <c r="L1003" s="134">
        <v>0.4</v>
      </c>
      <c r="M1003" s="134">
        <v>0.95</v>
      </c>
      <c r="N1003" s="134">
        <v>0.85499999999999998</v>
      </c>
      <c r="O1003" s="134">
        <v>1</v>
      </c>
      <c r="P1003" s="134">
        <v>0.88</v>
      </c>
      <c r="Q1003" s="134">
        <f>P1003</f>
        <v>0.88</v>
      </c>
      <c r="R1003" s="135">
        <v>95599912</v>
      </c>
      <c r="S1003" s="157" t="s">
        <v>19</v>
      </c>
      <c r="T1003" s="135">
        <v>4.5</v>
      </c>
      <c r="U1003" s="136">
        <v>275.43059999999997</v>
      </c>
      <c r="V1003" s="136">
        <f>U1003*(1+P1003)*T1003*1.18+((U1004+U1005)*(1+P1004))*1.18+L1003*M1003*$V$1</f>
        <v>4155.6846168799993</v>
      </c>
      <c r="W1003" s="137">
        <f>U1003*(1+Q1003)*T1003*1.18+((U1004+U1005)*(1+Q1004))*1.18+L1003*N1003*$W$1</f>
        <v>3764.2997488799992</v>
      </c>
      <c r="Y1003" s="124">
        <f>L1003*M1003*O1003*$V$1</f>
        <v>790.4</v>
      </c>
      <c r="Z1003" s="85">
        <f>V1003-Y1003</f>
        <v>3365.2846168799992</v>
      </c>
      <c r="AB1003" s="85">
        <f>L1003*N1003*O1003*$W$1</f>
        <v>482.22</v>
      </c>
      <c r="AC1003" s="85">
        <f>W1003-AB1003</f>
        <v>3282.079748879999</v>
      </c>
    </row>
    <row r="1004" spans="1:29" s="119" customFormat="1">
      <c r="A1004" s="139" t="s">
        <v>226</v>
      </c>
      <c r="B1004" s="140" t="s">
        <v>2</v>
      </c>
      <c r="C1004" s="140" t="s">
        <v>61</v>
      </c>
      <c r="D1004" s="140" t="s">
        <v>53</v>
      </c>
      <c r="E1004" s="140" t="s">
        <v>170</v>
      </c>
      <c r="F1004" s="140" t="s">
        <v>36</v>
      </c>
      <c r="G1004" s="140"/>
      <c r="H1004" s="140" t="s">
        <v>12</v>
      </c>
      <c r="I1004" s="145"/>
      <c r="J1004" s="197" t="s">
        <v>89</v>
      </c>
      <c r="K1004" s="3" t="s">
        <v>21</v>
      </c>
      <c r="L1004" s="84"/>
      <c r="M1004" s="84"/>
      <c r="N1004" s="84"/>
      <c r="O1004" s="84"/>
      <c r="P1004" s="84">
        <v>0.85</v>
      </c>
      <c r="Q1004" s="84">
        <v>0.6</v>
      </c>
      <c r="R1004" s="82">
        <v>25183779</v>
      </c>
      <c r="S1004" s="150" t="s">
        <v>180</v>
      </c>
      <c r="T1004" s="82">
        <v>1</v>
      </c>
      <c r="U1004" s="85">
        <v>236.05860000000001</v>
      </c>
      <c r="V1004" s="85"/>
      <c r="W1004" s="86"/>
      <c r="Y1004" s="85"/>
      <c r="Z1004" s="85"/>
      <c r="AB1004" s="85"/>
      <c r="AC1004" s="85"/>
    </row>
    <row r="1005" spans="1:29" s="119" customFormat="1" ht="12" thickBot="1">
      <c r="A1005" s="139" t="s">
        <v>226</v>
      </c>
      <c r="B1005" s="140" t="s">
        <v>2</v>
      </c>
      <c r="C1005" s="140" t="s">
        <v>61</v>
      </c>
      <c r="D1005" s="140" t="s">
        <v>53</v>
      </c>
      <c r="E1005" s="140" t="s">
        <v>170</v>
      </c>
      <c r="F1005" s="140" t="s">
        <v>36</v>
      </c>
      <c r="G1005" s="140"/>
      <c r="H1005" s="140" t="s">
        <v>12</v>
      </c>
      <c r="I1005" s="145"/>
      <c r="J1005" s="198" t="s">
        <v>89</v>
      </c>
      <c r="K1005" s="88" t="s">
        <v>22</v>
      </c>
      <c r="L1005" s="89"/>
      <c r="M1005" s="89"/>
      <c r="N1005" s="89"/>
      <c r="O1005" s="89"/>
      <c r="P1005" s="89">
        <v>0.85</v>
      </c>
      <c r="Q1005" s="89">
        <v>0.6</v>
      </c>
      <c r="R1005" s="90">
        <v>94525246</v>
      </c>
      <c r="S1005" s="156" t="s">
        <v>19</v>
      </c>
      <c r="T1005" s="90">
        <v>1</v>
      </c>
      <c r="U1005" s="91">
        <v>45.991800000000005</v>
      </c>
      <c r="V1005" s="91"/>
      <c r="W1005" s="92"/>
      <c r="Y1005" s="85"/>
      <c r="Z1005" s="85"/>
      <c r="AB1005" s="85"/>
      <c r="AC1005" s="85"/>
    </row>
    <row r="1006" spans="1:29" s="119" customFormat="1" ht="12" thickBot="1">
      <c r="A1006" s="139" t="s">
        <v>226</v>
      </c>
      <c r="B1006" s="140" t="s">
        <v>2</v>
      </c>
      <c r="C1006" s="140" t="s">
        <v>61</v>
      </c>
      <c r="D1006" s="140" t="s">
        <v>53</v>
      </c>
      <c r="E1006" s="140" t="s">
        <v>170</v>
      </c>
      <c r="F1006" s="140" t="s">
        <v>36</v>
      </c>
      <c r="G1006" s="140"/>
      <c r="H1006" s="140" t="s">
        <v>12</v>
      </c>
      <c r="I1006" s="145"/>
      <c r="J1006" s="195" t="s">
        <v>90</v>
      </c>
      <c r="K1006" s="94" t="s">
        <v>23</v>
      </c>
      <c r="L1006" s="95">
        <v>0.3</v>
      </c>
      <c r="M1006" s="95">
        <v>0.85499999999999998</v>
      </c>
      <c r="N1006" s="95">
        <v>0.66499999999999992</v>
      </c>
      <c r="O1006" s="95">
        <v>1</v>
      </c>
      <c r="P1006" s="95">
        <v>0.85</v>
      </c>
      <c r="Q1006" s="95">
        <v>0.6</v>
      </c>
      <c r="R1006" s="100">
        <v>42386928</v>
      </c>
      <c r="S1006" s="100">
        <v>19347476</v>
      </c>
      <c r="T1006" s="97">
        <v>1</v>
      </c>
      <c r="U1006" s="98">
        <v>142.31040000000002</v>
      </c>
      <c r="V1006" s="98">
        <f>T1006*(U1006*(1+P1006)*1.18)+L1006*M1006*$V$1</f>
        <v>844.18360319999999</v>
      </c>
      <c r="W1006" s="81">
        <f>T1006*(U1006*(1+Q1006)*1.18)+L1006*N1006*$W$1</f>
        <v>549.97703520000005</v>
      </c>
      <c r="Y1006" s="124">
        <f t="shared" ref="Y1006:Y1011" si="348">L1006*M1006*O1006*$V$1</f>
        <v>533.52</v>
      </c>
      <c r="Z1006" s="85">
        <f t="shared" ref="Z1006:Z1011" si="349">V1006-Y1006</f>
        <v>310.66360320000001</v>
      </c>
      <c r="AB1006" s="85">
        <f t="shared" ref="AB1006:AB1011" si="350">L1006*N1006*O1006*$W$1</f>
        <v>281.29499999999996</v>
      </c>
      <c r="AC1006" s="85">
        <f t="shared" ref="AC1006:AC1011" si="351">W1006-AB1006</f>
        <v>268.68203520000009</v>
      </c>
    </row>
    <row r="1007" spans="1:29" s="119" customFormat="1" ht="12" thickBot="1">
      <c r="A1007" s="139" t="s">
        <v>226</v>
      </c>
      <c r="B1007" s="140" t="s">
        <v>2</v>
      </c>
      <c r="C1007" s="140" t="s">
        <v>61</v>
      </c>
      <c r="D1007" s="140" t="s">
        <v>53</v>
      </c>
      <c r="E1007" s="140" t="s">
        <v>170</v>
      </c>
      <c r="F1007" s="140" t="s">
        <v>36</v>
      </c>
      <c r="G1007" s="140"/>
      <c r="H1007" s="140" t="s">
        <v>12</v>
      </c>
      <c r="I1007" s="145"/>
      <c r="J1007" s="199" t="s">
        <v>91</v>
      </c>
      <c r="K1007" s="94" t="s">
        <v>157</v>
      </c>
      <c r="L1007" s="95">
        <v>0.3</v>
      </c>
      <c r="M1007" s="95">
        <v>0.95</v>
      </c>
      <c r="N1007" s="95">
        <v>0.95</v>
      </c>
      <c r="O1007" s="95">
        <v>1</v>
      </c>
      <c r="P1007" s="95">
        <v>0.85</v>
      </c>
      <c r="Q1007" s="95">
        <v>0.6</v>
      </c>
      <c r="R1007" s="100">
        <v>96962173</v>
      </c>
      <c r="S1007" s="100">
        <v>19347484</v>
      </c>
      <c r="T1007" s="100">
        <v>1</v>
      </c>
      <c r="U1007" s="98">
        <v>160.50720000000001</v>
      </c>
      <c r="V1007" s="98">
        <f>T1007*(U1007*(1+P1007)*1.18)+L1007*M1007*$V$1</f>
        <v>943.18721759999994</v>
      </c>
      <c r="W1007" s="81">
        <f>T1007*(U1007*(1+Q1007)*1.18)+L1007*N1007*$W$1</f>
        <v>704.88759359999995</v>
      </c>
      <c r="Y1007" s="124">
        <f t="shared" si="348"/>
        <v>592.79999999999995</v>
      </c>
      <c r="Z1007" s="85">
        <f t="shared" si="349"/>
        <v>350.38721759999999</v>
      </c>
      <c r="AB1007" s="85">
        <f t="shared" si="350"/>
        <v>401.84999999999997</v>
      </c>
      <c r="AC1007" s="85">
        <f t="shared" si="351"/>
        <v>303.03759359999998</v>
      </c>
    </row>
    <row r="1008" spans="1:29" s="119" customFormat="1" ht="12" thickBot="1">
      <c r="A1008" s="139" t="s">
        <v>226</v>
      </c>
      <c r="B1008" s="140" t="s">
        <v>2</v>
      </c>
      <c r="C1008" s="140" t="s">
        <v>61</v>
      </c>
      <c r="D1008" s="140" t="s">
        <v>53</v>
      </c>
      <c r="E1008" s="140" t="s">
        <v>170</v>
      </c>
      <c r="F1008" s="140" t="s">
        <v>36</v>
      </c>
      <c r="G1008" s="140"/>
      <c r="H1008" s="140" t="s">
        <v>12</v>
      </c>
      <c r="I1008" s="145"/>
      <c r="J1008" s="199" t="s">
        <v>158</v>
      </c>
      <c r="K1008" s="94" t="s">
        <v>159</v>
      </c>
      <c r="L1008" s="95">
        <v>0.4</v>
      </c>
      <c r="M1008" s="95">
        <v>0.95</v>
      </c>
      <c r="N1008" s="95">
        <v>0.95</v>
      </c>
      <c r="O1008" s="95">
        <v>1</v>
      </c>
      <c r="P1008" s="95">
        <v>0.85</v>
      </c>
      <c r="Q1008" s="95">
        <v>0.6</v>
      </c>
      <c r="R1008" s="100">
        <v>96130723</v>
      </c>
      <c r="S1008" s="100">
        <v>19347363</v>
      </c>
      <c r="T1008" s="100">
        <v>4</v>
      </c>
      <c r="U1008" s="98">
        <v>72.42</v>
      </c>
      <c r="V1008" s="98">
        <f>T1008*(U1008*(1+P1008)*1.18)+L1008*M1008*$V$1</f>
        <v>1422.77144</v>
      </c>
      <c r="W1008" s="81">
        <f>T1008*(U1008*(1+Q1008)*1.18)+L1008*N1008*$W$1</f>
        <v>1082.7158399999998</v>
      </c>
      <c r="Y1008" s="124">
        <f t="shared" si="348"/>
        <v>790.4</v>
      </c>
      <c r="Z1008" s="85">
        <f t="shared" si="349"/>
        <v>632.37144000000001</v>
      </c>
      <c r="AB1008" s="85">
        <f t="shared" si="350"/>
        <v>535.79999999999995</v>
      </c>
      <c r="AC1008" s="85">
        <f t="shared" si="351"/>
        <v>546.91583999999989</v>
      </c>
    </row>
    <row r="1009" spans="1:29" s="119" customFormat="1" ht="12" thickBot="1">
      <c r="A1009" s="139" t="s">
        <v>226</v>
      </c>
      <c r="B1009" s="140" t="s">
        <v>2</v>
      </c>
      <c r="C1009" s="140" t="s">
        <v>61</v>
      </c>
      <c r="D1009" s="140" t="s">
        <v>53</v>
      </c>
      <c r="E1009" s="140" t="s">
        <v>170</v>
      </c>
      <c r="F1009" s="140" t="s">
        <v>36</v>
      </c>
      <c r="G1009" s="140"/>
      <c r="H1009" s="140" t="s">
        <v>12</v>
      </c>
      <c r="I1009" s="145"/>
      <c r="J1009" s="195" t="s">
        <v>93</v>
      </c>
      <c r="K1009" s="94" t="s">
        <v>24</v>
      </c>
      <c r="L1009" s="95">
        <v>0.3</v>
      </c>
      <c r="M1009" s="95">
        <v>0.95</v>
      </c>
      <c r="N1009" s="95">
        <v>0.95</v>
      </c>
      <c r="O1009" s="95">
        <v>1</v>
      </c>
      <c r="P1009" s="95">
        <v>0.85</v>
      </c>
      <c r="Q1009" s="95">
        <v>0.6</v>
      </c>
      <c r="R1009" s="100">
        <v>25182496</v>
      </c>
      <c r="S1009" s="100">
        <v>19347521</v>
      </c>
      <c r="T1009" s="100">
        <v>1</v>
      </c>
      <c r="U1009" s="98">
        <v>1413.72</v>
      </c>
      <c r="V1009" s="98">
        <f>T1009*(U1009*(1+P1009)*1.18)+L1009*M1009*$V$1</f>
        <v>3678.9507599999997</v>
      </c>
      <c r="W1009" s="81">
        <f>T1009*(U1009*(1+Q1009)*1.18)+L1009*N1009*$W$1</f>
        <v>3070.95336</v>
      </c>
      <c r="Y1009" s="124">
        <f t="shared" si="348"/>
        <v>592.79999999999995</v>
      </c>
      <c r="Z1009" s="85">
        <f t="shared" si="349"/>
        <v>3086.1507599999995</v>
      </c>
      <c r="AB1009" s="85">
        <f t="shared" si="350"/>
        <v>401.84999999999997</v>
      </c>
      <c r="AC1009" s="85">
        <f t="shared" si="351"/>
        <v>2669.1033600000001</v>
      </c>
    </row>
    <row r="1010" spans="1:29" s="119" customFormat="1" ht="12" thickBot="1">
      <c r="A1010" s="139" t="s">
        <v>226</v>
      </c>
      <c r="B1010" s="140" t="s">
        <v>2</v>
      </c>
      <c r="C1010" s="140" t="s">
        <v>61</v>
      </c>
      <c r="D1010" s="140" t="s">
        <v>53</v>
      </c>
      <c r="E1010" s="140" t="s">
        <v>170</v>
      </c>
      <c r="F1010" s="140" t="s">
        <v>36</v>
      </c>
      <c r="G1010" s="140"/>
      <c r="H1010" s="140" t="s">
        <v>12</v>
      </c>
      <c r="I1010" s="145"/>
      <c r="J1010" s="195" t="s">
        <v>94</v>
      </c>
      <c r="K1010" s="94" t="s">
        <v>25</v>
      </c>
      <c r="L1010" s="95">
        <v>1</v>
      </c>
      <c r="M1010" s="95">
        <v>0.47499999999999998</v>
      </c>
      <c r="N1010" s="95">
        <v>0.52249999999999996</v>
      </c>
      <c r="O1010" s="95">
        <v>1</v>
      </c>
      <c r="P1010" s="95">
        <v>0.85</v>
      </c>
      <c r="Q1010" s="95">
        <v>0.6</v>
      </c>
      <c r="R1010" s="100">
        <v>94566892</v>
      </c>
      <c r="S1010" s="100">
        <v>19347588</v>
      </c>
      <c r="T1010" s="100">
        <v>1</v>
      </c>
      <c r="U1010" s="98">
        <v>751.077</v>
      </c>
      <c r="V1010" s="98">
        <f>T1010*(U1010*(1+P1010)*1.18)+L1010*M1010*$V$1</f>
        <v>2627.6010909999995</v>
      </c>
      <c r="W1010" s="81">
        <f>T1010*(U1010*(1+Q1010)*1.18)+L1010*N1010*$W$1</f>
        <v>2154.7583759999998</v>
      </c>
      <c r="Y1010" s="124">
        <f t="shared" si="348"/>
        <v>988</v>
      </c>
      <c r="Z1010" s="85">
        <f t="shared" si="349"/>
        <v>1639.6010909999995</v>
      </c>
      <c r="AB1010" s="85">
        <f t="shared" si="350"/>
        <v>736.72499999999991</v>
      </c>
      <c r="AC1010" s="85">
        <f t="shared" si="351"/>
        <v>1418.0333759999999</v>
      </c>
    </row>
    <row r="1011" spans="1:29" s="119" customFormat="1">
      <c r="A1011" s="139" t="s">
        <v>226</v>
      </c>
      <c r="B1011" s="140" t="s">
        <v>2</v>
      </c>
      <c r="C1011" s="140" t="s">
        <v>61</v>
      </c>
      <c r="D1011" s="140" t="s">
        <v>53</v>
      </c>
      <c r="E1011" s="140" t="s">
        <v>170</v>
      </c>
      <c r="F1011" s="140" t="s">
        <v>36</v>
      </c>
      <c r="G1011" s="140"/>
      <c r="H1011" s="140" t="s">
        <v>12</v>
      </c>
      <c r="I1011" s="145"/>
      <c r="J1011" s="192" t="s">
        <v>95</v>
      </c>
      <c r="K1011" s="77" t="s">
        <v>25</v>
      </c>
      <c r="L1011" s="78">
        <v>1.3</v>
      </c>
      <c r="M1011" s="78">
        <v>0.85499999999999998</v>
      </c>
      <c r="N1011" s="78">
        <v>0.71249999999999991</v>
      </c>
      <c r="O1011" s="78">
        <v>1</v>
      </c>
      <c r="P1011" s="78">
        <v>0.85</v>
      </c>
      <c r="Q1011" s="78">
        <v>0.6</v>
      </c>
      <c r="R1011" s="79">
        <v>94566892</v>
      </c>
      <c r="S1011" s="79">
        <v>19347588</v>
      </c>
      <c r="T1011" s="79">
        <v>1</v>
      </c>
      <c r="U1011" s="80">
        <v>751.077</v>
      </c>
      <c r="V1011" s="80">
        <f>T1011*(U1011*(1+P1011)*1.18)+T1012*(U1012*(1+P1012)*1.18)+L1011*M1011*$V$1</f>
        <v>7741.5636101999999</v>
      </c>
      <c r="W1011" s="102">
        <f>T1011*(U1011*(1+Q1011)*1.18)+T1012*(U1012*(1+Q1012)*1.18)+L1011*N1011*$W$1</f>
        <v>6001.9204872</v>
      </c>
      <c r="Y1011" s="124">
        <f t="shared" si="348"/>
        <v>2311.92</v>
      </c>
      <c r="Z1011" s="85">
        <f t="shared" si="349"/>
        <v>5429.6436101999998</v>
      </c>
      <c r="AB1011" s="85">
        <f t="shared" si="350"/>
        <v>1306.0124999999998</v>
      </c>
      <c r="AC1011" s="85">
        <f t="shared" si="351"/>
        <v>4695.9079872000002</v>
      </c>
    </row>
    <row r="1012" spans="1:29" s="119" customFormat="1">
      <c r="A1012" s="139" t="s">
        <v>226</v>
      </c>
      <c r="B1012" s="140" t="s">
        <v>2</v>
      </c>
      <c r="C1012" s="140" t="s">
        <v>61</v>
      </c>
      <c r="D1012" s="140" t="s">
        <v>53</v>
      </c>
      <c r="E1012" s="140" t="s">
        <v>170</v>
      </c>
      <c r="F1012" s="140" t="s">
        <v>36</v>
      </c>
      <c r="G1012" s="140"/>
      <c r="H1012" s="140" t="s">
        <v>12</v>
      </c>
      <c r="I1012" s="145"/>
      <c r="J1012" s="193" t="s">
        <v>95</v>
      </c>
      <c r="K1012" s="3" t="s">
        <v>26</v>
      </c>
      <c r="L1012" s="84"/>
      <c r="M1012" s="84"/>
      <c r="N1012" s="84"/>
      <c r="O1012" s="84"/>
      <c r="P1012" s="84">
        <v>0.85</v>
      </c>
      <c r="Q1012" s="84">
        <v>0.6</v>
      </c>
      <c r="R1012" s="82">
        <v>96471274</v>
      </c>
      <c r="S1012" s="82">
        <v>19347611</v>
      </c>
      <c r="T1012" s="82">
        <v>2</v>
      </c>
      <c r="U1012" s="85">
        <v>868.08119999999997</v>
      </c>
      <c r="V1012" s="85"/>
      <c r="W1012" s="86"/>
      <c r="Y1012" s="85"/>
      <c r="Z1012" s="85"/>
      <c r="AB1012" s="85"/>
      <c r="AC1012" s="85"/>
    </row>
    <row r="1013" spans="1:29" s="119" customFormat="1" ht="12.75" thickBot="1">
      <c r="A1013" s="139" t="s">
        <v>226</v>
      </c>
      <c r="B1013" s="140" t="s">
        <v>2</v>
      </c>
      <c r="C1013" s="140" t="s">
        <v>61</v>
      </c>
      <c r="D1013" s="140" t="s">
        <v>53</v>
      </c>
      <c r="E1013" s="140" t="s">
        <v>170</v>
      </c>
      <c r="F1013" s="140" t="s">
        <v>36</v>
      </c>
      <c r="G1013" s="140"/>
      <c r="H1013" s="140" t="s">
        <v>12</v>
      </c>
      <c r="I1013" s="145"/>
      <c r="J1013" s="194" t="s">
        <v>95</v>
      </c>
      <c r="K1013" s="88" t="s">
        <v>244</v>
      </c>
      <c r="L1013" s="89"/>
      <c r="M1013" s="89"/>
      <c r="N1013" s="89"/>
      <c r="O1013" s="89"/>
      <c r="P1013" s="89">
        <v>0.85</v>
      </c>
      <c r="Q1013" s="89">
        <v>0.6</v>
      </c>
      <c r="R1013" s="90"/>
      <c r="S1013" s="214">
        <v>19373905</v>
      </c>
      <c r="T1013" s="90">
        <v>1</v>
      </c>
      <c r="U1013" s="91">
        <v>2487.2393999999999</v>
      </c>
      <c r="V1013" s="91"/>
      <c r="W1013" s="92"/>
      <c r="Y1013" s="85"/>
      <c r="Z1013" s="85"/>
      <c r="AB1013" s="85"/>
      <c r="AC1013" s="85"/>
    </row>
    <row r="1014" spans="1:29" s="119" customFormat="1" ht="12" thickBot="1">
      <c r="A1014" s="139" t="s">
        <v>226</v>
      </c>
      <c r="B1014" s="140" t="s">
        <v>2</v>
      </c>
      <c r="C1014" s="140" t="s">
        <v>61</v>
      </c>
      <c r="D1014" s="140" t="s">
        <v>53</v>
      </c>
      <c r="E1014" s="140" t="s">
        <v>170</v>
      </c>
      <c r="F1014" s="140" t="s">
        <v>36</v>
      </c>
      <c r="G1014" s="140"/>
      <c r="H1014" s="140" t="s">
        <v>12</v>
      </c>
      <c r="I1014" s="145"/>
      <c r="J1014" s="195" t="s">
        <v>96</v>
      </c>
      <c r="K1014" s="94" t="s">
        <v>28</v>
      </c>
      <c r="L1014" s="95">
        <v>1.6</v>
      </c>
      <c r="M1014" s="95">
        <v>0.57950000000000002</v>
      </c>
      <c r="N1014" s="95">
        <v>0.61749999999999994</v>
      </c>
      <c r="O1014" s="95">
        <v>1</v>
      </c>
      <c r="P1014" s="95">
        <v>0.85</v>
      </c>
      <c r="Q1014" s="95">
        <v>0.6</v>
      </c>
      <c r="R1014" s="100">
        <v>96473229</v>
      </c>
      <c r="S1014" s="100">
        <v>19347615</v>
      </c>
      <c r="T1014" s="100">
        <v>1</v>
      </c>
      <c r="U1014" s="98">
        <v>947.20259999999996</v>
      </c>
      <c r="V1014" s="98">
        <f>T1014*(U1014*(1+P1014)*1.18)+L1014*M1014*$V$1</f>
        <v>3996.3192758</v>
      </c>
      <c r="W1014" s="81">
        <f>T1014*(U1014*(1+Q1014)*1.18)+L1014*N1014*$W$1</f>
        <v>3181.3985087999999</v>
      </c>
      <c r="Y1014" s="124">
        <f t="shared" ref="Y1014:Y1015" si="352">L1014*M1014*O1014*$V$1</f>
        <v>1928.576</v>
      </c>
      <c r="Z1014" s="85">
        <f t="shared" ref="Z1014:Z1015" si="353">V1014-Y1014</f>
        <v>2067.7432758</v>
      </c>
      <c r="AB1014" s="85">
        <f t="shared" ref="AB1014:AB1015" si="354">L1014*N1014*O1014*$W$1</f>
        <v>1393.08</v>
      </c>
      <c r="AC1014" s="85">
        <f t="shared" ref="AC1014:AC1015" si="355">W1014-AB1014</f>
        <v>1788.3185088</v>
      </c>
    </row>
    <row r="1015" spans="1:29" s="119" customFormat="1">
      <c r="A1015" s="139" t="s">
        <v>226</v>
      </c>
      <c r="B1015" s="140" t="s">
        <v>2</v>
      </c>
      <c r="C1015" s="140" t="s">
        <v>61</v>
      </c>
      <c r="D1015" s="140" t="s">
        <v>53</v>
      </c>
      <c r="E1015" s="140" t="s">
        <v>170</v>
      </c>
      <c r="F1015" s="140" t="s">
        <v>36</v>
      </c>
      <c r="G1015" s="140"/>
      <c r="H1015" s="140" t="s">
        <v>12</v>
      </c>
      <c r="I1015" s="145"/>
      <c r="J1015" s="192" t="s">
        <v>184</v>
      </c>
      <c r="K1015" s="77" t="s">
        <v>28</v>
      </c>
      <c r="L1015" s="78">
        <v>1.1000000000000001</v>
      </c>
      <c r="M1015" s="78">
        <v>0.8929999999999999</v>
      </c>
      <c r="N1015" s="78">
        <v>0.76</v>
      </c>
      <c r="O1015" s="78">
        <v>1</v>
      </c>
      <c r="P1015" s="78">
        <v>0.85</v>
      </c>
      <c r="Q1015" s="78">
        <v>0.6</v>
      </c>
      <c r="R1015" s="79">
        <v>96473229</v>
      </c>
      <c r="S1015" s="79">
        <v>19347615</v>
      </c>
      <c r="T1015" s="79">
        <v>1</v>
      </c>
      <c r="U1015" s="80">
        <v>947.20259999999996</v>
      </c>
      <c r="V1015" s="80">
        <f>T1015*(U1015*(1+P1015)*1.18)+T1016*(U1016*(1+P1016)*1.18)+L1015*M1015*$V$1</f>
        <v>8844.8064357999992</v>
      </c>
      <c r="W1015" s="102">
        <f>T1015*(U1015*(1+Q1015)*1.18)+T1016*(U1016*(1+Q1016)*1.18)+L1015*N1015*$W$1</f>
        <v>7061.2442688000001</v>
      </c>
      <c r="Y1015" s="124">
        <f t="shared" si="352"/>
        <v>2043.184</v>
      </c>
      <c r="Z1015" s="85">
        <f t="shared" si="353"/>
        <v>6801.622435799999</v>
      </c>
      <c r="AB1015" s="85">
        <f t="shared" si="354"/>
        <v>1178.7600000000002</v>
      </c>
      <c r="AC1015" s="85">
        <f t="shared" si="355"/>
        <v>5882.4842687999999</v>
      </c>
    </row>
    <row r="1016" spans="1:29" s="119" customFormat="1">
      <c r="A1016" s="139" t="s">
        <v>226</v>
      </c>
      <c r="B1016" s="140" t="s">
        <v>2</v>
      </c>
      <c r="C1016" s="140" t="s">
        <v>61</v>
      </c>
      <c r="D1016" s="140" t="s">
        <v>53</v>
      </c>
      <c r="E1016" s="140" t="s">
        <v>170</v>
      </c>
      <c r="F1016" s="140" t="s">
        <v>36</v>
      </c>
      <c r="G1016" s="140"/>
      <c r="H1016" s="140" t="s">
        <v>12</v>
      </c>
      <c r="I1016" s="145"/>
      <c r="J1016" s="193" t="s">
        <v>184</v>
      </c>
      <c r="K1016" s="3" t="s">
        <v>30</v>
      </c>
      <c r="L1016" s="84"/>
      <c r="M1016" s="84"/>
      <c r="N1016" s="84"/>
      <c r="O1016" s="84"/>
      <c r="P1016" s="84">
        <v>0.85</v>
      </c>
      <c r="Q1016" s="84">
        <v>0.6</v>
      </c>
      <c r="R1016" s="82">
        <v>96470999</v>
      </c>
      <c r="S1016" s="82">
        <v>19347575</v>
      </c>
      <c r="T1016" s="82">
        <v>2</v>
      </c>
      <c r="U1016" s="85">
        <v>1084.26</v>
      </c>
      <c r="V1016" s="85"/>
      <c r="W1016" s="86"/>
      <c r="Y1016" s="85"/>
      <c r="Z1016" s="85"/>
      <c r="AB1016" s="85"/>
      <c r="AC1016" s="85"/>
    </row>
    <row r="1017" spans="1:29" s="119" customFormat="1" ht="12" thickBot="1">
      <c r="A1017" s="139" t="s">
        <v>226</v>
      </c>
      <c r="B1017" s="140" t="s">
        <v>2</v>
      </c>
      <c r="C1017" s="140" t="s">
        <v>61</v>
      </c>
      <c r="D1017" s="140" t="s">
        <v>53</v>
      </c>
      <c r="E1017" s="140" t="s">
        <v>170</v>
      </c>
      <c r="F1017" s="140" t="s">
        <v>36</v>
      </c>
      <c r="G1017" s="140"/>
      <c r="H1017" s="140" t="s">
        <v>12</v>
      </c>
      <c r="I1017" s="145"/>
      <c r="J1017" s="194" t="s">
        <v>184</v>
      </c>
      <c r="K1017" s="88" t="s">
        <v>31</v>
      </c>
      <c r="L1017" s="89"/>
      <c r="M1017" s="89"/>
      <c r="N1017" s="89"/>
      <c r="O1017" s="89"/>
      <c r="P1017" s="89">
        <v>0.85</v>
      </c>
      <c r="Q1017" s="89">
        <v>0.6</v>
      </c>
      <c r="R1017" s="90"/>
      <c r="S1017" s="90"/>
      <c r="T1017" s="90"/>
      <c r="U1017" s="91"/>
      <c r="V1017" s="91"/>
      <c r="W1017" s="92"/>
      <c r="Y1017" s="85"/>
      <c r="Z1017" s="85"/>
      <c r="AB1017" s="85"/>
      <c r="AC1017" s="85"/>
    </row>
    <row r="1018" spans="1:29" s="119" customFormat="1">
      <c r="A1018" s="139" t="s">
        <v>226</v>
      </c>
      <c r="B1018" s="140" t="s">
        <v>2</v>
      </c>
      <c r="C1018" s="140" t="s">
        <v>61</v>
      </c>
      <c r="D1018" s="140" t="s">
        <v>53</v>
      </c>
      <c r="E1018" s="140" t="s">
        <v>170</v>
      </c>
      <c r="F1018" s="140" t="s">
        <v>36</v>
      </c>
      <c r="G1018" s="140"/>
      <c r="H1018" s="140" t="s">
        <v>12</v>
      </c>
      <c r="I1018" s="145"/>
      <c r="J1018" s="192" t="s">
        <v>98</v>
      </c>
      <c r="K1018" s="77" t="s">
        <v>160</v>
      </c>
      <c r="L1018" s="78">
        <v>1</v>
      </c>
      <c r="M1018" s="78">
        <v>1.2825</v>
      </c>
      <c r="N1018" s="78">
        <v>1.0449999999999999</v>
      </c>
      <c r="O1018" s="78">
        <v>1</v>
      </c>
      <c r="P1018" s="78">
        <v>0.85</v>
      </c>
      <c r="Q1018" s="78">
        <v>0.6</v>
      </c>
      <c r="R1018" s="79">
        <v>96653232</v>
      </c>
      <c r="S1018" s="153" t="s">
        <v>180</v>
      </c>
      <c r="T1018" s="79">
        <v>1</v>
      </c>
      <c r="U1018" s="80">
        <v>6378.4068000000007</v>
      </c>
      <c r="V1018" s="80">
        <f>T1018*(U1018*(1+P1018)*1.18)+L1018*M1018*$V$1</f>
        <v>16591.6620444</v>
      </c>
      <c r="W1018" s="102">
        <f>T1018*(U1018*(1+Q1018)*1.18)+L1018*N1018*$W$1</f>
        <v>13515.882038400003</v>
      </c>
      <c r="Y1018" s="124">
        <f>L1018*M1018*O1018*$V$1</f>
        <v>2667.6</v>
      </c>
      <c r="Z1018" s="85">
        <f>V1018-Y1018</f>
        <v>13924.0620444</v>
      </c>
      <c r="AB1018" s="85">
        <f>L1018*N1018*O1018*$W$1</f>
        <v>1473.4499999999998</v>
      </c>
      <c r="AC1018" s="85">
        <f>W1018-AB1018</f>
        <v>12042.432038400002</v>
      </c>
    </row>
    <row r="1019" spans="1:29" s="119" customFormat="1" ht="12" thickBot="1">
      <c r="A1019" s="139" t="s">
        <v>226</v>
      </c>
      <c r="B1019" s="140" t="s">
        <v>2</v>
      </c>
      <c r="C1019" s="140" t="s">
        <v>61</v>
      </c>
      <c r="D1019" s="140" t="s">
        <v>53</v>
      </c>
      <c r="E1019" s="140" t="s">
        <v>170</v>
      </c>
      <c r="F1019" s="140" t="s">
        <v>36</v>
      </c>
      <c r="G1019" s="140"/>
      <c r="H1019" s="140" t="s">
        <v>12</v>
      </c>
      <c r="I1019" s="145"/>
      <c r="J1019" s="194" t="s">
        <v>98</v>
      </c>
      <c r="K1019" s="88" t="s">
        <v>161</v>
      </c>
      <c r="L1019" s="89"/>
      <c r="M1019" s="89"/>
      <c r="N1019" s="89"/>
      <c r="O1019" s="89"/>
      <c r="P1019" s="89">
        <v>0.85</v>
      </c>
      <c r="Q1019" s="89">
        <v>0.6</v>
      </c>
      <c r="R1019" s="90">
        <v>96980824</v>
      </c>
      <c r="S1019" s="154" t="s">
        <v>180</v>
      </c>
      <c r="T1019" s="90">
        <v>1</v>
      </c>
      <c r="U1019" s="91">
        <v>5025.0708000000004</v>
      </c>
      <c r="V1019" s="91"/>
      <c r="W1019" s="92"/>
      <c r="Y1019" s="85"/>
      <c r="Z1019" s="85"/>
      <c r="AB1019" s="85"/>
      <c r="AC1019" s="85"/>
    </row>
    <row r="1020" spans="1:29" s="119" customFormat="1">
      <c r="A1020" s="139" t="s">
        <v>226</v>
      </c>
      <c r="B1020" s="140" t="s">
        <v>2</v>
      </c>
      <c r="C1020" s="140" t="s">
        <v>61</v>
      </c>
      <c r="D1020" s="140" t="s">
        <v>53</v>
      </c>
      <c r="E1020" s="140" t="s">
        <v>170</v>
      </c>
      <c r="F1020" s="140" t="s">
        <v>36</v>
      </c>
      <c r="G1020" s="140"/>
      <c r="H1020" s="140" t="s">
        <v>12</v>
      </c>
      <c r="I1020" s="145"/>
      <c r="J1020" s="192" t="s">
        <v>99</v>
      </c>
      <c r="K1020" s="77" t="s">
        <v>165</v>
      </c>
      <c r="L1020" s="78">
        <v>0.60000000000000009</v>
      </c>
      <c r="M1020" s="78">
        <v>0.95</v>
      </c>
      <c r="N1020" s="78">
        <v>0.95</v>
      </c>
      <c r="O1020" s="78">
        <v>1</v>
      </c>
      <c r="P1020" s="78">
        <v>0.85</v>
      </c>
      <c r="Q1020" s="78">
        <v>0.6</v>
      </c>
      <c r="R1020" s="79">
        <v>96980829</v>
      </c>
      <c r="S1020" s="79">
        <v>19347952</v>
      </c>
      <c r="T1020" s="79">
        <v>1</v>
      </c>
      <c r="U1020" s="80">
        <v>890.46</v>
      </c>
      <c r="V1020" s="80">
        <f>T1020*(U1020*(1+P1020)*1.18)+L1020*M1020*$V$1</f>
        <v>3129.4741800000002</v>
      </c>
      <c r="W1020" s="102">
        <f>T1020*(U1020*(1+Q1020)*1.18)+L1020*N1020*$W$1</f>
        <v>2484.8884800000001</v>
      </c>
      <c r="Y1020" s="124">
        <f>L1020*M1020*O1020*$V$1</f>
        <v>1185.6000000000001</v>
      </c>
      <c r="Z1020" s="85">
        <f>V1020-Y1020</f>
        <v>1943.87418</v>
      </c>
      <c r="AB1020" s="85">
        <f>L1020*N1020*O1020*$W$1</f>
        <v>803.7</v>
      </c>
      <c r="AC1020" s="85">
        <f>W1020-AB1020</f>
        <v>1681.18848</v>
      </c>
    </row>
    <row r="1021" spans="1:29" s="119" customFormat="1" ht="12" thickBot="1">
      <c r="A1021" s="139" t="s">
        <v>226</v>
      </c>
      <c r="B1021" s="140" t="s">
        <v>2</v>
      </c>
      <c r="C1021" s="140" t="s">
        <v>61</v>
      </c>
      <c r="D1021" s="140" t="s">
        <v>53</v>
      </c>
      <c r="E1021" s="140" t="s">
        <v>170</v>
      </c>
      <c r="F1021" s="140" t="s">
        <v>36</v>
      </c>
      <c r="G1021" s="140"/>
      <c r="H1021" s="140" t="s">
        <v>12</v>
      </c>
      <c r="I1021" s="145"/>
      <c r="J1021" s="194" t="s">
        <v>99</v>
      </c>
      <c r="K1021" s="88" t="s">
        <v>166</v>
      </c>
      <c r="L1021" s="89"/>
      <c r="M1021" s="89"/>
      <c r="N1021" s="89"/>
      <c r="O1021" s="89"/>
      <c r="P1021" s="89">
        <v>0.85</v>
      </c>
      <c r="Q1021" s="89">
        <v>0.6</v>
      </c>
      <c r="R1021" s="90">
        <v>96980829</v>
      </c>
      <c r="S1021" s="90">
        <v>19347952</v>
      </c>
      <c r="T1021" s="90">
        <v>1</v>
      </c>
      <c r="U1021" s="91">
        <v>890.46</v>
      </c>
      <c r="V1021" s="91"/>
      <c r="W1021" s="92"/>
      <c r="Y1021" s="85"/>
      <c r="Z1021" s="85"/>
      <c r="AB1021" s="85"/>
      <c r="AC1021" s="85"/>
    </row>
    <row r="1022" spans="1:29" s="119" customFormat="1" ht="12" thickBot="1">
      <c r="A1022" s="139" t="s">
        <v>226</v>
      </c>
      <c r="B1022" s="140" t="s">
        <v>2</v>
      </c>
      <c r="C1022" s="140" t="s">
        <v>61</v>
      </c>
      <c r="D1022" s="140" t="s">
        <v>53</v>
      </c>
      <c r="E1022" s="140" t="s">
        <v>170</v>
      </c>
      <c r="F1022" s="140" t="s">
        <v>36</v>
      </c>
      <c r="G1022" s="140"/>
      <c r="H1022" s="140" t="s">
        <v>12</v>
      </c>
      <c r="I1022" s="145"/>
      <c r="J1022" s="195" t="s">
        <v>92</v>
      </c>
      <c r="K1022" s="94" t="s">
        <v>167</v>
      </c>
      <c r="L1022" s="95">
        <v>2</v>
      </c>
      <c r="M1022" s="95">
        <v>1.4249999999999998</v>
      </c>
      <c r="N1022" s="95">
        <v>1.8049999999999999</v>
      </c>
      <c r="O1022" s="95">
        <v>1</v>
      </c>
      <c r="P1022" s="95">
        <v>0.85</v>
      </c>
      <c r="Q1022" s="95">
        <v>0.6</v>
      </c>
      <c r="R1022" s="100" t="s">
        <v>180</v>
      </c>
      <c r="S1022" s="152" t="s">
        <v>180</v>
      </c>
      <c r="T1022" s="100"/>
      <c r="U1022" s="106"/>
      <c r="V1022" s="106"/>
      <c r="W1022" s="81"/>
      <c r="Y1022" s="85"/>
      <c r="Z1022" s="85"/>
      <c r="AB1022" s="85"/>
      <c r="AC1022" s="85"/>
    </row>
    <row r="1023" spans="1:29" s="119" customFormat="1">
      <c r="A1023" s="209" t="s">
        <v>226</v>
      </c>
      <c r="B1023" s="181" t="s">
        <v>2</v>
      </c>
      <c r="C1023" s="181" t="s">
        <v>63</v>
      </c>
      <c r="D1023" s="181" t="s">
        <v>62</v>
      </c>
      <c r="E1023" s="181" t="s">
        <v>171</v>
      </c>
      <c r="F1023" s="181" t="s">
        <v>36</v>
      </c>
      <c r="G1023" s="181"/>
      <c r="H1023" s="181" t="s">
        <v>12</v>
      </c>
      <c r="I1023" s="210"/>
      <c r="J1023" s="196" t="s">
        <v>89</v>
      </c>
      <c r="K1023" s="133" t="s">
        <v>20</v>
      </c>
      <c r="L1023" s="134">
        <v>0.4</v>
      </c>
      <c r="M1023" s="134">
        <v>0.95</v>
      </c>
      <c r="N1023" s="134">
        <v>0.85499999999999998</v>
      </c>
      <c r="O1023" s="134">
        <v>1</v>
      </c>
      <c r="P1023" s="134">
        <v>0.88</v>
      </c>
      <c r="Q1023" s="134">
        <f>P1023</f>
        <v>0.88</v>
      </c>
      <c r="R1023" s="135">
        <v>95599912</v>
      </c>
      <c r="S1023" s="157" t="s">
        <v>19</v>
      </c>
      <c r="T1023" s="135">
        <v>4.5</v>
      </c>
      <c r="U1023" s="136">
        <v>275.43059999999997</v>
      </c>
      <c r="V1023" s="136">
        <f>U1023*(1+P1023)*T1023*1.18+((U1024+U1025)*(1+P1024))*1.18+L1023*M1023*$V$1</f>
        <v>3983.4301992799992</v>
      </c>
      <c r="W1023" s="137">
        <f>U1023*(1+Q1023)*T1023*1.18+((U1024+U1025)*(1+Q1024))*1.18+L1023*N1023*$W$1</f>
        <v>3615.3229552799994</v>
      </c>
      <c r="Y1023" s="124">
        <f>L1023*M1023*O1023*$V$1</f>
        <v>790.4</v>
      </c>
      <c r="Z1023" s="85">
        <f>V1023-Y1023</f>
        <v>3193.0301992799991</v>
      </c>
      <c r="AB1023" s="85">
        <f>L1023*N1023*O1023*$W$1</f>
        <v>482.22</v>
      </c>
      <c r="AC1023" s="85">
        <f>W1023-AB1023</f>
        <v>3133.1029552799992</v>
      </c>
    </row>
    <row r="1024" spans="1:29" s="119" customFormat="1">
      <c r="A1024" s="139" t="s">
        <v>226</v>
      </c>
      <c r="B1024" s="140" t="s">
        <v>2</v>
      </c>
      <c r="C1024" s="140" t="s">
        <v>63</v>
      </c>
      <c r="D1024" s="140" t="s">
        <v>62</v>
      </c>
      <c r="E1024" s="140" t="s">
        <v>171</v>
      </c>
      <c r="F1024" s="140" t="s">
        <v>36</v>
      </c>
      <c r="G1024" s="140"/>
      <c r="H1024" s="140" t="s">
        <v>12</v>
      </c>
      <c r="I1024" s="145"/>
      <c r="J1024" s="197" t="s">
        <v>89</v>
      </c>
      <c r="K1024" s="3" t="s">
        <v>21</v>
      </c>
      <c r="L1024" s="84"/>
      <c r="M1024" s="84"/>
      <c r="N1024" s="84"/>
      <c r="O1024" s="84"/>
      <c r="P1024" s="84">
        <v>0.85</v>
      </c>
      <c r="Q1024" s="84">
        <v>0.6</v>
      </c>
      <c r="R1024" s="82">
        <v>55594651</v>
      </c>
      <c r="S1024" s="82">
        <v>19347492</v>
      </c>
      <c r="T1024" s="82">
        <v>1</v>
      </c>
      <c r="U1024" s="85">
        <v>162.86339999999998</v>
      </c>
      <c r="V1024" s="85"/>
      <c r="W1024" s="86"/>
      <c r="Y1024" s="85"/>
      <c r="Z1024" s="85"/>
      <c r="AB1024" s="85"/>
      <c r="AC1024" s="85"/>
    </row>
    <row r="1025" spans="1:29" s="119" customFormat="1" ht="12" thickBot="1">
      <c r="A1025" s="139" t="s">
        <v>226</v>
      </c>
      <c r="B1025" s="140" t="s">
        <v>2</v>
      </c>
      <c r="C1025" s="140" t="s">
        <v>63</v>
      </c>
      <c r="D1025" s="140" t="s">
        <v>62</v>
      </c>
      <c r="E1025" s="140" t="s">
        <v>171</v>
      </c>
      <c r="F1025" s="140" t="s">
        <v>36</v>
      </c>
      <c r="G1025" s="140"/>
      <c r="H1025" s="140" t="s">
        <v>12</v>
      </c>
      <c r="I1025" s="145"/>
      <c r="J1025" s="198" t="s">
        <v>89</v>
      </c>
      <c r="K1025" s="88" t="s">
        <v>22</v>
      </c>
      <c r="L1025" s="89"/>
      <c r="M1025" s="89"/>
      <c r="N1025" s="89"/>
      <c r="O1025" s="89"/>
      <c r="P1025" s="89">
        <v>0.85</v>
      </c>
      <c r="Q1025" s="89">
        <v>0.6</v>
      </c>
      <c r="R1025" s="90">
        <v>90528145</v>
      </c>
      <c r="S1025" s="156" t="s">
        <v>19</v>
      </c>
      <c r="T1025" s="90">
        <v>1</v>
      </c>
      <c r="U1025" s="91">
        <v>40.279800000000002</v>
      </c>
      <c r="V1025" s="91"/>
      <c r="W1025" s="92"/>
      <c r="Y1025" s="85"/>
      <c r="Z1025" s="85"/>
      <c r="AB1025" s="85"/>
      <c r="AC1025" s="85"/>
    </row>
    <row r="1026" spans="1:29" s="119" customFormat="1" ht="12" thickBot="1">
      <c r="A1026" s="139" t="s">
        <v>226</v>
      </c>
      <c r="B1026" s="140" t="s">
        <v>2</v>
      </c>
      <c r="C1026" s="140" t="s">
        <v>63</v>
      </c>
      <c r="D1026" s="140" t="s">
        <v>62</v>
      </c>
      <c r="E1026" s="140" t="s">
        <v>171</v>
      </c>
      <c r="F1026" s="140" t="s">
        <v>36</v>
      </c>
      <c r="G1026" s="140"/>
      <c r="H1026" s="140" t="s">
        <v>12</v>
      </c>
      <c r="I1026" s="145"/>
      <c r="J1026" s="195" t="s">
        <v>90</v>
      </c>
      <c r="K1026" s="94" t="s">
        <v>23</v>
      </c>
      <c r="L1026" s="95">
        <v>0.3</v>
      </c>
      <c r="M1026" s="95">
        <v>0.85499999999999998</v>
      </c>
      <c r="N1026" s="95">
        <v>0.66499999999999992</v>
      </c>
      <c r="O1026" s="95">
        <v>1</v>
      </c>
      <c r="P1026" s="95">
        <v>0.85</v>
      </c>
      <c r="Q1026" s="95">
        <v>0.6</v>
      </c>
      <c r="R1026" s="100">
        <v>42386928</v>
      </c>
      <c r="S1026" s="100">
        <v>19347476</v>
      </c>
      <c r="T1026" s="97">
        <v>1</v>
      </c>
      <c r="U1026" s="98">
        <v>142.31040000000002</v>
      </c>
      <c r="V1026" s="98">
        <f>T1026*(U1026*(1+P1026)*1.18)+L1026*M1026*$V$1</f>
        <v>844.18360319999999</v>
      </c>
      <c r="W1026" s="81">
        <f>T1026*(U1026*(1+Q1026)*1.18)+L1026*N1026*$W$1</f>
        <v>549.97703520000005</v>
      </c>
      <c r="Y1026" s="124">
        <f t="shared" ref="Y1026:Y1031" si="356">L1026*M1026*O1026*$V$1</f>
        <v>533.52</v>
      </c>
      <c r="Z1026" s="85">
        <f t="shared" ref="Z1026:Z1031" si="357">V1026-Y1026</f>
        <v>310.66360320000001</v>
      </c>
      <c r="AB1026" s="85">
        <f t="shared" ref="AB1026:AB1031" si="358">L1026*N1026*O1026*$W$1</f>
        <v>281.29499999999996</v>
      </c>
      <c r="AC1026" s="85">
        <f t="shared" ref="AC1026:AC1031" si="359">W1026-AB1026</f>
        <v>268.68203520000009</v>
      </c>
    </row>
    <row r="1027" spans="1:29" s="119" customFormat="1" ht="12" thickBot="1">
      <c r="A1027" s="139" t="s">
        <v>226</v>
      </c>
      <c r="B1027" s="140" t="s">
        <v>2</v>
      </c>
      <c r="C1027" s="140" t="s">
        <v>63</v>
      </c>
      <c r="D1027" s="140" t="s">
        <v>62</v>
      </c>
      <c r="E1027" s="140" t="s">
        <v>171</v>
      </c>
      <c r="F1027" s="140" t="s">
        <v>36</v>
      </c>
      <c r="G1027" s="140"/>
      <c r="H1027" s="140" t="s">
        <v>12</v>
      </c>
      <c r="I1027" s="145"/>
      <c r="J1027" s="199" t="s">
        <v>91</v>
      </c>
      <c r="K1027" s="94" t="s">
        <v>157</v>
      </c>
      <c r="L1027" s="95">
        <v>0.3</v>
      </c>
      <c r="M1027" s="95">
        <v>0.95</v>
      </c>
      <c r="N1027" s="95">
        <v>0.95</v>
      </c>
      <c r="O1027" s="95">
        <v>1</v>
      </c>
      <c r="P1027" s="95">
        <v>0.85</v>
      </c>
      <c r="Q1027" s="95">
        <v>0.6</v>
      </c>
      <c r="R1027" s="100">
        <v>96962173</v>
      </c>
      <c r="S1027" s="100">
        <v>19347484</v>
      </c>
      <c r="T1027" s="100">
        <v>1</v>
      </c>
      <c r="U1027" s="98">
        <v>160.50720000000001</v>
      </c>
      <c r="V1027" s="98">
        <f>T1027*(U1027*(1+P1027)*1.18)+L1027*M1027*$V$1</f>
        <v>943.18721759999994</v>
      </c>
      <c r="W1027" s="81">
        <f>T1027*(U1027*(1+Q1027)*1.18)+L1027*N1027*$W$1</f>
        <v>704.88759359999995</v>
      </c>
      <c r="Y1027" s="124">
        <f t="shared" si="356"/>
        <v>592.79999999999995</v>
      </c>
      <c r="Z1027" s="85">
        <f t="shared" si="357"/>
        <v>350.38721759999999</v>
      </c>
      <c r="AB1027" s="85">
        <f t="shared" si="358"/>
        <v>401.84999999999997</v>
      </c>
      <c r="AC1027" s="85">
        <f t="shared" si="359"/>
        <v>303.03759359999998</v>
      </c>
    </row>
    <row r="1028" spans="1:29" s="119" customFormat="1" ht="12" thickBot="1">
      <c r="A1028" s="139" t="s">
        <v>226</v>
      </c>
      <c r="B1028" s="140" t="s">
        <v>2</v>
      </c>
      <c r="C1028" s="140" t="s">
        <v>63</v>
      </c>
      <c r="D1028" s="140" t="s">
        <v>62</v>
      </c>
      <c r="E1028" s="140" t="s">
        <v>171</v>
      </c>
      <c r="F1028" s="140" t="s">
        <v>36</v>
      </c>
      <c r="G1028" s="140"/>
      <c r="H1028" s="140" t="s">
        <v>12</v>
      </c>
      <c r="I1028" s="145"/>
      <c r="J1028" s="199" t="s">
        <v>158</v>
      </c>
      <c r="K1028" s="94" t="s">
        <v>159</v>
      </c>
      <c r="L1028" s="95">
        <v>0.4</v>
      </c>
      <c r="M1028" s="95">
        <v>0.95</v>
      </c>
      <c r="N1028" s="95">
        <v>0.95</v>
      </c>
      <c r="O1028" s="95">
        <v>1</v>
      </c>
      <c r="P1028" s="95">
        <v>0.85</v>
      </c>
      <c r="Q1028" s="95">
        <v>0.6</v>
      </c>
      <c r="R1028" s="100">
        <v>25193474</v>
      </c>
      <c r="S1028" s="100">
        <v>19347364</v>
      </c>
      <c r="T1028" s="100">
        <v>4</v>
      </c>
      <c r="U1028" s="98">
        <v>89.76</v>
      </c>
      <c r="V1028" s="98">
        <f>T1028*(U1028*(1+P1028)*1.18)+L1028*M1028*$V$1</f>
        <v>1574.1843199999998</v>
      </c>
      <c r="W1028" s="81">
        <f>T1028*(U1028*(1+Q1028)*1.18)+L1028*N1028*$W$1</f>
        <v>1213.66752</v>
      </c>
      <c r="Y1028" s="124">
        <f t="shared" si="356"/>
        <v>790.4</v>
      </c>
      <c r="Z1028" s="85">
        <f t="shared" si="357"/>
        <v>783.78431999999987</v>
      </c>
      <c r="AB1028" s="85">
        <f t="shared" si="358"/>
        <v>535.79999999999995</v>
      </c>
      <c r="AC1028" s="85">
        <f t="shared" si="359"/>
        <v>677.86752000000001</v>
      </c>
    </row>
    <row r="1029" spans="1:29" s="119" customFormat="1" ht="12" thickBot="1">
      <c r="A1029" s="139" t="s">
        <v>226</v>
      </c>
      <c r="B1029" s="140" t="s">
        <v>2</v>
      </c>
      <c r="C1029" s="140" t="s">
        <v>63</v>
      </c>
      <c r="D1029" s="140" t="s">
        <v>62</v>
      </c>
      <c r="E1029" s="140" t="s">
        <v>171</v>
      </c>
      <c r="F1029" s="140" t="s">
        <v>36</v>
      </c>
      <c r="G1029" s="140"/>
      <c r="H1029" s="140" t="s">
        <v>12</v>
      </c>
      <c r="I1029" s="145"/>
      <c r="J1029" s="195" t="s">
        <v>93</v>
      </c>
      <c r="K1029" s="94" t="s">
        <v>24</v>
      </c>
      <c r="L1029" s="95">
        <v>0.3</v>
      </c>
      <c r="M1029" s="95">
        <v>0.95</v>
      </c>
      <c r="N1029" s="95">
        <v>0.95</v>
      </c>
      <c r="O1029" s="95">
        <v>1</v>
      </c>
      <c r="P1029" s="95">
        <v>0.85</v>
      </c>
      <c r="Q1029" s="95">
        <v>0.6</v>
      </c>
      <c r="R1029" s="100">
        <v>96476979</v>
      </c>
      <c r="S1029" s="152" t="s">
        <v>180</v>
      </c>
      <c r="T1029" s="100">
        <v>1</v>
      </c>
      <c r="U1029" s="98">
        <v>8382.1458000000002</v>
      </c>
      <c r="V1029" s="98">
        <f>T1029*(U1029*(1+P1029)*1.18)+L1029*M1029*$V$1</f>
        <v>18891.024281399998</v>
      </c>
      <c r="W1029" s="81">
        <f>T1029*(U1029*(1+Q1029)*1.18)+L1029*N1029*$W$1</f>
        <v>16227.3412704</v>
      </c>
      <c r="Y1029" s="124">
        <f t="shared" si="356"/>
        <v>592.79999999999995</v>
      </c>
      <c r="Z1029" s="85">
        <f t="shared" si="357"/>
        <v>18298.224281399998</v>
      </c>
      <c r="AB1029" s="85">
        <f t="shared" si="358"/>
        <v>401.84999999999997</v>
      </c>
      <c r="AC1029" s="85">
        <f t="shared" si="359"/>
        <v>15825.4912704</v>
      </c>
    </row>
    <row r="1030" spans="1:29" s="119" customFormat="1" ht="12" thickBot="1">
      <c r="A1030" s="139" t="s">
        <v>226</v>
      </c>
      <c r="B1030" s="140" t="s">
        <v>2</v>
      </c>
      <c r="C1030" s="140" t="s">
        <v>63</v>
      </c>
      <c r="D1030" s="140" t="s">
        <v>62</v>
      </c>
      <c r="E1030" s="140" t="s">
        <v>171</v>
      </c>
      <c r="F1030" s="140" t="s">
        <v>36</v>
      </c>
      <c r="G1030" s="140"/>
      <c r="H1030" s="140" t="s">
        <v>12</v>
      </c>
      <c r="I1030" s="145"/>
      <c r="J1030" s="195" t="s">
        <v>94</v>
      </c>
      <c r="K1030" s="94" t="s">
        <v>25</v>
      </c>
      <c r="L1030" s="95">
        <v>1</v>
      </c>
      <c r="M1030" s="95">
        <v>0.47499999999999998</v>
      </c>
      <c r="N1030" s="95">
        <v>0.52249999999999996</v>
      </c>
      <c r="O1030" s="95">
        <v>1</v>
      </c>
      <c r="P1030" s="95">
        <v>0.85</v>
      </c>
      <c r="Q1030" s="95">
        <v>0.6</v>
      </c>
      <c r="R1030" s="100">
        <v>94566892</v>
      </c>
      <c r="S1030" s="100">
        <v>19347588</v>
      </c>
      <c r="T1030" s="100">
        <v>1</v>
      </c>
      <c r="U1030" s="98">
        <v>751.077</v>
      </c>
      <c r="V1030" s="98">
        <f>T1030*(U1030*(1+P1030)*1.18)+L1030*M1030*$V$1</f>
        <v>2627.6010909999995</v>
      </c>
      <c r="W1030" s="81">
        <f>T1030*(U1030*(1+Q1030)*1.18)+L1030*N1030*$W$1</f>
        <v>2154.7583759999998</v>
      </c>
      <c r="Y1030" s="124">
        <f t="shared" si="356"/>
        <v>988</v>
      </c>
      <c r="Z1030" s="85">
        <f t="shared" si="357"/>
        <v>1639.6010909999995</v>
      </c>
      <c r="AB1030" s="85">
        <f t="shared" si="358"/>
        <v>736.72499999999991</v>
      </c>
      <c r="AC1030" s="85">
        <f t="shared" si="359"/>
        <v>1418.0333759999999</v>
      </c>
    </row>
    <row r="1031" spans="1:29" s="119" customFormat="1">
      <c r="A1031" s="139" t="s">
        <v>226</v>
      </c>
      <c r="B1031" s="140" t="s">
        <v>2</v>
      </c>
      <c r="C1031" s="140" t="s">
        <v>63</v>
      </c>
      <c r="D1031" s="140" t="s">
        <v>62</v>
      </c>
      <c r="E1031" s="140" t="s">
        <v>171</v>
      </c>
      <c r="F1031" s="140" t="s">
        <v>36</v>
      </c>
      <c r="G1031" s="140"/>
      <c r="H1031" s="140" t="s">
        <v>12</v>
      </c>
      <c r="I1031" s="145"/>
      <c r="J1031" s="192" t="s">
        <v>95</v>
      </c>
      <c r="K1031" s="77" t="s">
        <v>25</v>
      </c>
      <c r="L1031" s="78">
        <v>1.3</v>
      </c>
      <c r="M1031" s="78">
        <v>0.85499999999999998</v>
      </c>
      <c r="N1031" s="78">
        <v>0.71249999999999991</v>
      </c>
      <c r="O1031" s="78">
        <v>1</v>
      </c>
      <c r="P1031" s="78">
        <v>0.85</v>
      </c>
      <c r="Q1031" s="78">
        <v>0.6</v>
      </c>
      <c r="R1031" s="79">
        <v>94566892</v>
      </c>
      <c r="S1031" s="79">
        <v>19347588</v>
      </c>
      <c r="T1031" s="79">
        <v>1</v>
      </c>
      <c r="U1031" s="80">
        <v>751.077</v>
      </c>
      <c r="V1031" s="80">
        <f>T1031*(U1031*(1+P1031)*1.18)+T1032*(U1032*(1+P1032)*1.18)+L1031*M1031*$V$1</f>
        <v>7741.5636101999999</v>
      </c>
      <c r="W1031" s="102">
        <f>T1031*(U1031*(1+Q1031)*1.18)+T1032*(U1032*(1+Q1032)*1.18)+L1031*N1031*$W$1</f>
        <v>6001.9204872</v>
      </c>
      <c r="Y1031" s="124">
        <f t="shared" si="356"/>
        <v>2311.92</v>
      </c>
      <c r="Z1031" s="85">
        <f t="shared" si="357"/>
        <v>5429.6436101999998</v>
      </c>
      <c r="AB1031" s="85">
        <f t="shared" si="358"/>
        <v>1306.0124999999998</v>
      </c>
      <c r="AC1031" s="85">
        <f t="shared" si="359"/>
        <v>4695.9079872000002</v>
      </c>
    </row>
    <row r="1032" spans="1:29" s="119" customFormat="1">
      <c r="A1032" s="139" t="s">
        <v>226</v>
      </c>
      <c r="B1032" s="140" t="s">
        <v>2</v>
      </c>
      <c r="C1032" s="140" t="s">
        <v>63</v>
      </c>
      <c r="D1032" s="140" t="s">
        <v>62</v>
      </c>
      <c r="E1032" s="140" t="s">
        <v>171</v>
      </c>
      <c r="F1032" s="140" t="s">
        <v>36</v>
      </c>
      <c r="G1032" s="140"/>
      <c r="H1032" s="140" t="s">
        <v>12</v>
      </c>
      <c r="I1032" s="145"/>
      <c r="J1032" s="193" t="s">
        <v>95</v>
      </c>
      <c r="K1032" s="3" t="s">
        <v>26</v>
      </c>
      <c r="L1032" s="84"/>
      <c r="M1032" s="84"/>
      <c r="N1032" s="84"/>
      <c r="O1032" s="84"/>
      <c r="P1032" s="84">
        <v>0.85</v>
      </c>
      <c r="Q1032" s="84">
        <v>0.6</v>
      </c>
      <c r="R1032" s="82">
        <v>96471274</v>
      </c>
      <c r="S1032" s="82">
        <v>19347611</v>
      </c>
      <c r="T1032" s="82">
        <v>2</v>
      </c>
      <c r="U1032" s="85">
        <v>868.08119999999997</v>
      </c>
      <c r="V1032" s="85"/>
      <c r="W1032" s="86"/>
      <c r="Y1032" s="85"/>
      <c r="Z1032" s="85"/>
      <c r="AB1032" s="85"/>
      <c r="AC1032" s="85"/>
    </row>
    <row r="1033" spans="1:29" s="119" customFormat="1" ht="12.75" thickBot="1">
      <c r="A1033" s="139" t="s">
        <v>226</v>
      </c>
      <c r="B1033" s="140" t="s">
        <v>2</v>
      </c>
      <c r="C1033" s="140" t="s">
        <v>63</v>
      </c>
      <c r="D1033" s="140" t="s">
        <v>62</v>
      </c>
      <c r="E1033" s="140" t="s">
        <v>171</v>
      </c>
      <c r="F1033" s="140" t="s">
        <v>36</v>
      </c>
      <c r="G1033" s="140"/>
      <c r="H1033" s="140" t="s">
        <v>12</v>
      </c>
      <c r="I1033" s="145"/>
      <c r="J1033" s="194" t="s">
        <v>95</v>
      </c>
      <c r="K1033" s="88" t="s">
        <v>244</v>
      </c>
      <c r="L1033" s="89"/>
      <c r="M1033" s="89"/>
      <c r="N1033" s="89"/>
      <c r="O1033" s="89"/>
      <c r="P1033" s="89">
        <v>0.85</v>
      </c>
      <c r="Q1033" s="89">
        <v>0.6</v>
      </c>
      <c r="R1033" s="90"/>
      <c r="S1033" s="214">
        <v>19373905</v>
      </c>
      <c r="T1033" s="90">
        <v>1</v>
      </c>
      <c r="U1033" s="91">
        <v>2487.2393999999999</v>
      </c>
      <c r="V1033" s="91"/>
      <c r="W1033" s="92"/>
      <c r="Y1033" s="85"/>
      <c r="Z1033" s="85"/>
      <c r="AB1033" s="85"/>
      <c r="AC1033" s="85"/>
    </row>
    <row r="1034" spans="1:29" s="119" customFormat="1" ht="12" thickBot="1">
      <c r="A1034" s="139" t="s">
        <v>226</v>
      </c>
      <c r="B1034" s="140" t="s">
        <v>2</v>
      </c>
      <c r="C1034" s="140" t="s">
        <v>63</v>
      </c>
      <c r="D1034" s="140" t="s">
        <v>62</v>
      </c>
      <c r="E1034" s="140" t="s">
        <v>171</v>
      </c>
      <c r="F1034" s="140" t="s">
        <v>36</v>
      </c>
      <c r="G1034" s="140"/>
      <c r="H1034" s="140" t="s">
        <v>12</v>
      </c>
      <c r="I1034" s="145"/>
      <c r="J1034" s="195" t="s">
        <v>96</v>
      </c>
      <c r="K1034" s="94" t="s">
        <v>28</v>
      </c>
      <c r="L1034" s="95">
        <v>1.6</v>
      </c>
      <c r="M1034" s="95">
        <v>0.57950000000000002</v>
      </c>
      <c r="N1034" s="95">
        <v>0.61749999999999994</v>
      </c>
      <c r="O1034" s="95">
        <v>1</v>
      </c>
      <c r="P1034" s="95">
        <v>0.85</v>
      </c>
      <c r="Q1034" s="95">
        <v>0.6</v>
      </c>
      <c r="R1034" s="100">
        <v>96473229</v>
      </c>
      <c r="S1034" s="100">
        <v>19347615</v>
      </c>
      <c r="T1034" s="100">
        <v>1</v>
      </c>
      <c r="U1034" s="98">
        <v>947.20259999999996</v>
      </c>
      <c r="V1034" s="98">
        <f>T1034*(U1034*(1+P1034)*1.18)+L1034*M1034*$V$1</f>
        <v>3996.3192758</v>
      </c>
      <c r="W1034" s="81">
        <f>T1034*(U1034*(1+Q1034)*1.18)+L1034*N1034*$W$1</f>
        <v>3181.3985087999999</v>
      </c>
      <c r="Y1034" s="124">
        <f t="shared" ref="Y1034:Y1035" si="360">L1034*M1034*O1034*$V$1</f>
        <v>1928.576</v>
      </c>
      <c r="Z1034" s="85">
        <f t="shared" ref="Z1034:Z1035" si="361">V1034-Y1034</f>
        <v>2067.7432758</v>
      </c>
      <c r="AB1034" s="85">
        <f t="shared" ref="AB1034:AB1035" si="362">L1034*N1034*O1034*$W$1</f>
        <v>1393.08</v>
      </c>
      <c r="AC1034" s="85">
        <f t="shared" ref="AC1034:AC1035" si="363">W1034-AB1034</f>
        <v>1788.3185088</v>
      </c>
    </row>
    <row r="1035" spans="1:29" s="119" customFormat="1">
      <c r="A1035" s="139" t="s">
        <v>226</v>
      </c>
      <c r="B1035" s="140" t="s">
        <v>2</v>
      </c>
      <c r="C1035" s="140" t="s">
        <v>63</v>
      </c>
      <c r="D1035" s="140" t="s">
        <v>62</v>
      </c>
      <c r="E1035" s="140" t="s">
        <v>171</v>
      </c>
      <c r="F1035" s="140" t="s">
        <v>36</v>
      </c>
      <c r="G1035" s="140"/>
      <c r="H1035" s="140" t="s">
        <v>12</v>
      </c>
      <c r="I1035" s="145"/>
      <c r="J1035" s="192" t="s">
        <v>184</v>
      </c>
      <c r="K1035" s="77" t="s">
        <v>28</v>
      </c>
      <c r="L1035" s="78">
        <v>1.1000000000000001</v>
      </c>
      <c r="M1035" s="78">
        <v>0.8929999999999999</v>
      </c>
      <c r="N1035" s="78">
        <v>0.76</v>
      </c>
      <c r="O1035" s="78">
        <v>1</v>
      </c>
      <c r="P1035" s="78">
        <v>0.85</v>
      </c>
      <c r="Q1035" s="78">
        <v>0.6</v>
      </c>
      <c r="R1035" s="79">
        <v>96473229</v>
      </c>
      <c r="S1035" s="79">
        <v>19347615</v>
      </c>
      <c r="T1035" s="79">
        <v>1</v>
      </c>
      <c r="U1035" s="80">
        <v>947.20259999999996</v>
      </c>
      <c r="V1035" s="80">
        <f>T1035*(U1035*(1+P1035)*1.18)+T1036*(U1036*(1+P1036)*1.18)+L1035*M1035*$V$1</f>
        <v>8844.8064357999992</v>
      </c>
      <c r="W1035" s="102">
        <f>T1035*(U1035*(1+Q1035)*1.18)+T1036*(U1036*(1+Q1036)*1.18)+L1035*N1035*$W$1</f>
        <v>7061.2442688000001</v>
      </c>
      <c r="Y1035" s="124">
        <f t="shared" si="360"/>
        <v>2043.184</v>
      </c>
      <c r="Z1035" s="85">
        <f t="shared" si="361"/>
        <v>6801.622435799999</v>
      </c>
      <c r="AB1035" s="85">
        <f t="shared" si="362"/>
        <v>1178.7600000000002</v>
      </c>
      <c r="AC1035" s="85">
        <f t="shared" si="363"/>
        <v>5882.4842687999999</v>
      </c>
    </row>
    <row r="1036" spans="1:29" s="119" customFormat="1">
      <c r="A1036" s="139" t="s">
        <v>226</v>
      </c>
      <c r="B1036" s="140" t="s">
        <v>2</v>
      </c>
      <c r="C1036" s="140" t="s">
        <v>63</v>
      </c>
      <c r="D1036" s="140" t="s">
        <v>62</v>
      </c>
      <c r="E1036" s="140" t="s">
        <v>171</v>
      </c>
      <c r="F1036" s="140" t="s">
        <v>36</v>
      </c>
      <c r="G1036" s="140"/>
      <c r="H1036" s="140" t="s">
        <v>12</v>
      </c>
      <c r="I1036" s="145"/>
      <c r="J1036" s="193" t="s">
        <v>184</v>
      </c>
      <c r="K1036" s="3" t="s">
        <v>30</v>
      </c>
      <c r="L1036" s="84"/>
      <c r="M1036" s="84"/>
      <c r="N1036" s="84"/>
      <c r="O1036" s="84"/>
      <c r="P1036" s="84">
        <v>0.85</v>
      </c>
      <c r="Q1036" s="84">
        <v>0.6</v>
      </c>
      <c r="R1036" s="82">
        <v>96470999</v>
      </c>
      <c r="S1036" s="82">
        <v>19347575</v>
      </c>
      <c r="T1036" s="82">
        <v>2</v>
      </c>
      <c r="U1036" s="85">
        <v>1084.26</v>
      </c>
      <c r="V1036" s="85"/>
      <c r="W1036" s="86"/>
      <c r="Y1036" s="85"/>
      <c r="Z1036" s="85"/>
      <c r="AB1036" s="85"/>
      <c r="AC1036" s="85"/>
    </row>
    <row r="1037" spans="1:29" s="119" customFormat="1" ht="12" thickBot="1">
      <c r="A1037" s="139" t="s">
        <v>226</v>
      </c>
      <c r="B1037" s="140" t="s">
        <v>2</v>
      </c>
      <c r="C1037" s="140" t="s">
        <v>63</v>
      </c>
      <c r="D1037" s="140" t="s">
        <v>62</v>
      </c>
      <c r="E1037" s="140" t="s">
        <v>171</v>
      </c>
      <c r="F1037" s="140" t="s">
        <v>36</v>
      </c>
      <c r="G1037" s="140"/>
      <c r="H1037" s="140" t="s">
        <v>12</v>
      </c>
      <c r="I1037" s="145"/>
      <c r="J1037" s="194" t="s">
        <v>184</v>
      </c>
      <c r="K1037" s="88" t="s">
        <v>31</v>
      </c>
      <c r="L1037" s="89"/>
      <c r="M1037" s="89"/>
      <c r="N1037" s="89"/>
      <c r="O1037" s="89"/>
      <c r="P1037" s="89">
        <v>0.85</v>
      </c>
      <c r="Q1037" s="89">
        <v>0.6</v>
      </c>
      <c r="R1037" s="90"/>
      <c r="S1037" s="90"/>
      <c r="T1037" s="90"/>
      <c r="U1037" s="91"/>
      <c r="V1037" s="91"/>
      <c r="W1037" s="92"/>
      <c r="Y1037" s="85"/>
      <c r="Z1037" s="85"/>
      <c r="AB1037" s="85"/>
      <c r="AC1037" s="85"/>
    </row>
    <row r="1038" spans="1:29" s="119" customFormat="1">
      <c r="A1038" s="139" t="s">
        <v>226</v>
      </c>
      <c r="B1038" s="140" t="s">
        <v>2</v>
      </c>
      <c r="C1038" s="140" t="s">
        <v>63</v>
      </c>
      <c r="D1038" s="140" t="s">
        <v>62</v>
      </c>
      <c r="E1038" s="140" t="s">
        <v>171</v>
      </c>
      <c r="F1038" s="140" t="s">
        <v>36</v>
      </c>
      <c r="G1038" s="140"/>
      <c r="H1038" s="140" t="s">
        <v>12</v>
      </c>
      <c r="I1038" s="145"/>
      <c r="J1038" s="192" t="s">
        <v>98</v>
      </c>
      <c r="K1038" s="77" t="s">
        <v>160</v>
      </c>
      <c r="L1038" s="78">
        <v>1</v>
      </c>
      <c r="M1038" s="78">
        <v>1.2825</v>
      </c>
      <c r="N1038" s="78">
        <v>1.0449999999999999</v>
      </c>
      <c r="O1038" s="78">
        <v>1</v>
      </c>
      <c r="P1038" s="78">
        <v>0.85</v>
      </c>
      <c r="Q1038" s="78">
        <v>0.6</v>
      </c>
      <c r="R1038" s="79">
        <v>96980827</v>
      </c>
      <c r="S1038" s="79">
        <v>19347951</v>
      </c>
      <c r="T1038" s="79">
        <v>1</v>
      </c>
      <c r="U1038" s="80">
        <v>1311.72</v>
      </c>
      <c r="V1038" s="80">
        <f>T1038*(U1038*(1+P1038)*1.18)+L1038*M1038*$V$1</f>
        <v>5531.0847599999997</v>
      </c>
      <c r="W1038" s="102">
        <f>T1038*(U1038*(1+Q1038)*1.18)+L1038*N1038*$W$1</f>
        <v>3949.9773599999994</v>
      </c>
      <c r="Y1038" s="124">
        <f>L1038*M1038*O1038*$V$1</f>
        <v>2667.6</v>
      </c>
      <c r="Z1038" s="85">
        <f>V1038-Y1038</f>
        <v>2863.4847599999998</v>
      </c>
      <c r="AB1038" s="85">
        <f>L1038*N1038*O1038*$W$1</f>
        <v>1473.4499999999998</v>
      </c>
      <c r="AC1038" s="85">
        <f>W1038-AB1038</f>
        <v>2476.5273599999996</v>
      </c>
    </row>
    <row r="1039" spans="1:29" s="119" customFormat="1" ht="12" thickBot="1">
      <c r="A1039" s="139" t="s">
        <v>226</v>
      </c>
      <c r="B1039" s="140" t="s">
        <v>2</v>
      </c>
      <c r="C1039" s="140" t="s">
        <v>63</v>
      </c>
      <c r="D1039" s="140" t="s">
        <v>62</v>
      </c>
      <c r="E1039" s="140" t="s">
        <v>171</v>
      </c>
      <c r="F1039" s="140" t="s">
        <v>36</v>
      </c>
      <c r="G1039" s="140"/>
      <c r="H1039" s="140" t="s">
        <v>12</v>
      </c>
      <c r="I1039" s="145"/>
      <c r="J1039" s="194" t="s">
        <v>98</v>
      </c>
      <c r="K1039" s="88" t="s">
        <v>161</v>
      </c>
      <c r="L1039" s="89"/>
      <c r="M1039" s="89"/>
      <c r="N1039" s="89"/>
      <c r="O1039" s="89"/>
      <c r="P1039" s="89">
        <v>0.85</v>
      </c>
      <c r="Q1039" s="89">
        <v>0.6</v>
      </c>
      <c r="R1039" s="90">
        <v>96980826</v>
      </c>
      <c r="S1039" s="90">
        <v>19347950</v>
      </c>
      <c r="T1039" s="90">
        <v>1</v>
      </c>
      <c r="U1039" s="91">
        <v>1311.72</v>
      </c>
      <c r="V1039" s="91"/>
      <c r="W1039" s="92"/>
      <c r="Y1039" s="85"/>
      <c r="Z1039" s="85"/>
      <c r="AB1039" s="85"/>
      <c r="AC1039" s="85"/>
    </row>
    <row r="1040" spans="1:29" s="119" customFormat="1">
      <c r="A1040" s="139" t="s">
        <v>226</v>
      </c>
      <c r="B1040" s="140" t="s">
        <v>2</v>
      </c>
      <c r="C1040" s="140" t="s">
        <v>63</v>
      </c>
      <c r="D1040" s="140" t="s">
        <v>62</v>
      </c>
      <c r="E1040" s="140" t="s">
        <v>171</v>
      </c>
      <c r="F1040" s="140" t="s">
        <v>36</v>
      </c>
      <c r="G1040" s="140"/>
      <c r="H1040" s="140" t="s">
        <v>12</v>
      </c>
      <c r="I1040" s="145"/>
      <c r="J1040" s="192" t="s">
        <v>99</v>
      </c>
      <c r="K1040" s="77" t="s">
        <v>165</v>
      </c>
      <c r="L1040" s="78">
        <v>0.60000000000000009</v>
      </c>
      <c r="M1040" s="78">
        <v>0.95</v>
      </c>
      <c r="N1040" s="78">
        <v>0.95</v>
      </c>
      <c r="O1040" s="78">
        <v>1</v>
      </c>
      <c r="P1040" s="78">
        <v>0.85</v>
      </c>
      <c r="Q1040" s="78">
        <v>0.6</v>
      </c>
      <c r="R1040" s="79">
        <v>96980829</v>
      </c>
      <c r="S1040" s="79">
        <v>19347952</v>
      </c>
      <c r="T1040" s="79">
        <v>1</v>
      </c>
      <c r="U1040" s="80">
        <v>890.46</v>
      </c>
      <c r="V1040" s="80">
        <f>T1040*(U1040*(1+P1040)*1.18)+L1040*M1040*$V$1</f>
        <v>3129.4741800000002</v>
      </c>
      <c r="W1040" s="102">
        <f>T1040*(U1040*(1+Q1040)*1.18)+L1040*N1040*$W$1</f>
        <v>2484.8884800000001</v>
      </c>
      <c r="Y1040" s="124">
        <f>L1040*M1040*O1040*$V$1</f>
        <v>1185.6000000000001</v>
      </c>
      <c r="Z1040" s="85">
        <f>V1040-Y1040</f>
        <v>1943.87418</v>
      </c>
      <c r="AB1040" s="85">
        <f>L1040*N1040*O1040*$W$1</f>
        <v>803.7</v>
      </c>
      <c r="AC1040" s="85">
        <f>W1040-AB1040</f>
        <v>1681.18848</v>
      </c>
    </row>
    <row r="1041" spans="1:29" s="119" customFormat="1" ht="12" thickBot="1">
      <c r="A1041" s="139" t="s">
        <v>226</v>
      </c>
      <c r="B1041" s="140" t="s">
        <v>2</v>
      </c>
      <c r="C1041" s="140" t="s">
        <v>63</v>
      </c>
      <c r="D1041" s="140" t="s">
        <v>62</v>
      </c>
      <c r="E1041" s="140" t="s">
        <v>171</v>
      </c>
      <c r="F1041" s="140" t="s">
        <v>36</v>
      </c>
      <c r="G1041" s="140"/>
      <c r="H1041" s="140" t="s">
        <v>12</v>
      </c>
      <c r="I1041" s="145"/>
      <c r="J1041" s="194" t="s">
        <v>99</v>
      </c>
      <c r="K1041" s="88" t="s">
        <v>166</v>
      </c>
      <c r="L1041" s="89"/>
      <c r="M1041" s="89"/>
      <c r="N1041" s="89"/>
      <c r="O1041" s="89"/>
      <c r="P1041" s="89">
        <v>0.85</v>
      </c>
      <c r="Q1041" s="89">
        <v>0.6</v>
      </c>
      <c r="R1041" s="90">
        <v>96980829</v>
      </c>
      <c r="S1041" s="90">
        <v>19347952</v>
      </c>
      <c r="T1041" s="90">
        <v>1</v>
      </c>
      <c r="U1041" s="91">
        <v>890.46</v>
      </c>
      <c r="V1041" s="91"/>
      <c r="W1041" s="92"/>
      <c r="Y1041" s="85"/>
      <c r="Z1041" s="85"/>
      <c r="AB1041" s="85"/>
      <c r="AC1041" s="85"/>
    </row>
    <row r="1042" spans="1:29" s="119" customFormat="1" ht="12" thickBot="1">
      <c r="A1042" s="139" t="s">
        <v>226</v>
      </c>
      <c r="B1042" s="140" t="s">
        <v>2</v>
      </c>
      <c r="C1042" s="140" t="s">
        <v>63</v>
      </c>
      <c r="D1042" s="140" t="s">
        <v>62</v>
      </c>
      <c r="E1042" s="140" t="s">
        <v>171</v>
      </c>
      <c r="F1042" s="140" t="s">
        <v>36</v>
      </c>
      <c r="G1042" s="140"/>
      <c r="H1042" s="140" t="s">
        <v>12</v>
      </c>
      <c r="I1042" s="145"/>
      <c r="J1042" s="195" t="s">
        <v>92</v>
      </c>
      <c r="K1042" s="94" t="s">
        <v>167</v>
      </c>
      <c r="L1042" s="95">
        <v>2</v>
      </c>
      <c r="M1042" s="95">
        <v>1.4249999999999998</v>
      </c>
      <c r="N1042" s="95">
        <v>1.8049999999999999</v>
      </c>
      <c r="O1042" s="95">
        <v>1</v>
      </c>
      <c r="P1042" s="95">
        <v>0.85</v>
      </c>
      <c r="Q1042" s="95">
        <v>0.6</v>
      </c>
      <c r="R1042" s="100" t="s">
        <v>180</v>
      </c>
      <c r="S1042" s="152" t="s">
        <v>180</v>
      </c>
      <c r="T1042" s="100"/>
      <c r="U1042" s="106"/>
      <c r="V1042" s="106"/>
      <c r="W1042" s="81"/>
      <c r="Y1042" s="85"/>
      <c r="Z1042" s="85"/>
      <c r="AB1042" s="85"/>
      <c r="AC1042" s="85"/>
    </row>
    <row r="1043" spans="1:29" s="119" customFormat="1">
      <c r="A1043" s="209" t="s">
        <v>226</v>
      </c>
      <c r="B1043" s="181" t="s">
        <v>2</v>
      </c>
      <c r="C1043" s="181" t="s">
        <v>63</v>
      </c>
      <c r="D1043" s="181" t="s">
        <v>62</v>
      </c>
      <c r="E1043" s="181" t="s">
        <v>169</v>
      </c>
      <c r="F1043" s="181" t="s">
        <v>36</v>
      </c>
      <c r="G1043" s="181"/>
      <c r="H1043" s="181" t="s">
        <v>12</v>
      </c>
      <c r="I1043" s="210"/>
      <c r="J1043" s="196" t="s">
        <v>89</v>
      </c>
      <c r="K1043" s="133" t="s">
        <v>20</v>
      </c>
      <c r="L1043" s="134">
        <v>0.4</v>
      </c>
      <c r="M1043" s="134">
        <v>0.95</v>
      </c>
      <c r="N1043" s="134">
        <v>0.85499999999999998</v>
      </c>
      <c r="O1043" s="134">
        <v>1</v>
      </c>
      <c r="P1043" s="134">
        <v>0.88</v>
      </c>
      <c r="Q1043" s="134">
        <f>P1043</f>
        <v>0.88</v>
      </c>
      <c r="R1043" s="135">
        <v>95599912</v>
      </c>
      <c r="S1043" s="157" t="s">
        <v>19</v>
      </c>
      <c r="T1043" s="135">
        <v>4.5</v>
      </c>
      <c r="U1043" s="136">
        <v>275.43059999999997</v>
      </c>
      <c r="V1043" s="136">
        <f>U1043*(1+P1043)*T1043*1.18+((U1044+U1045)*(1+P1044))*1.18+L1043*M1043*$V$1</f>
        <v>3983.4301992799992</v>
      </c>
      <c r="W1043" s="137">
        <f>U1043*(1+Q1043)*T1043*1.18+((U1044+U1045)*(1+Q1044))*1.18+L1043*N1043*$W$1</f>
        <v>3615.3229552799994</v>
      </c>
      <c r="Y1043" s="124">
        <f>L1043*M1043*O1043*$V$1</f>
        <v>790.4</v>
      </c>
      <c r="Z1043" s="85">
        <f>V1043-Y1043</f>
        <v>3193.0301992799991</v>
      </c>
      <c r="AB1043" s="85">
        <f>L1043*N1043*O1043*$W$1</f>
        <v>482.22</v>
      </c>
      <c r="AC1043" s="85">
        <f>W1043-AB1043</f>
        <v>3133.1029552799992</v>
      </c>
    </row>
    <row r="1044" spans="1:29" s="119" customFormat="1">
      <c r="A1044" s="139" t="s">
        <v>226</v>
      </c>
      <c r="B1044" s="140" t="s">
        <v>2</v>
      </c>
      <c r="C1044" s="140" t="s">
        <v>63</v>
      </c>
      <c r="D1044" s="140" t="s">
        <v>62</v>
      </c>
      <c r="E1044" s="140" t="s">
        <v>169</v>
      </c>
      <c r="F1044" s="140" t="s">
        <v>36</v>
      </c>
      <c r="G1044" s="140"/>
      <c r="H1044" s="140" t="s">
        <v>12</v>
      </c>
      <c r="I1044" s="145"/>
      <c r="J1044" s="197" t="s">
        <v>89</v>
      </c>
      <c r="K1044" s="3" t="s">
        <v>21</v>
      </c>
      <c r="L1044" s="84"/>
      <c r="M1044" s="84"/>
      <c r="N1044" s="84"/>
      <c r="O1044" s="84"/>
      <c r="P1044" s="84">
        <v>0.85</v>
      </c>
      <c r="Q1044" s="84">
        <v>0.6</v>
      </c>
      <c r="R1044" s="82">
        <v>55594651</v>
      </c>
      <c r="S1044" s="82">
        <v>19347492</v>
      </c>
      <c r="T1044" s="82">
        <v>1</v>
      </c>
      <c r="U1044" s="85">
        <v>162.86339999999998</v>
      </c>
      <c r="V1044" s="85"/>
      <c r="W1044" s="86"/>
      <c r="Y1044" s="85"/>
      <c r="Z1044" s="85"/>
      <c r="AB1044" s="85"/>
      <c r="AC1044" s="85"/>
    </row>
    <row r="1045" spans="1:29" s="119" customFormat="1" ht="12" thickBot="1">
      <c r="A1045" s="139" t="s">
        <v>226</v>
      </c>
      <c r="B1045" s="140" t="s">
        <v>2</v>
      </c>
      <c r="C1045" s="140" t="s">
        <v>63</v>
      </c>
      <c r="D1045" s="140" t="s">
        <v>62</v>
      </c>
      <c r="E1045" s="140" t="s">
        <v>169</v>
      </c>
      <c r="F1045" s="140" t="s">
        <v>36</v>
      </c>
      <c r="G1045" s="140"/>
      <c r="H1045" s="140" t="s">
        <v>12</v>
      </c>
      <c r="I1045" s="145"/>
      <c r="J1045" s="198" t="s">
        <v>89</v>
      </c>
      <c r="K1045" s="88" t="s">
        <v>22</v>
      </c>
      <c r="L1045" s="89"/>
      <c r="M1045" s="89"/>
      <c r="N1045" s="89"/>
      <c r="O1045" s="89"/>
      <c r="P1045" s="89">
        <v>0.85</v>
      </c>
      <c r="Q1045" s="89">
        <v>0.6</v>
      </c>
      <c r="R1045" s="90">
        <v>90528145</v>
      </c>
      <c r="S1045" s="156" t="s">
        <v>19</v>
      </c>
      <c r="T1045" s="90">
        <v>1</v>
      </c>
      <c r="U1045" s="91">
        <v>40.279800000000002</v>
      </c>
      <c r="V1045" s="91"/>
      <c r="W1045" s="92"/>
      <c r="Y1045" s="85"/>
      <c r="Z1045" s="85"/>
      <c r="AB1045" s="85"/>
      <c r="AC1045" s="85"/>
    </row>
    <row r="1046" spans="1:29" s="119" customFormat="1" ht="12" thickBot="1">
      <c r="A1046" s="139" t="s">
        <v>226</v>
      </c>
      <c r="B1046" s="140" t="s">
        <v>2</v>
      </c>
      <c r="C1046" s="140" t="s">
        <v>63</v>
      </c>
      <c r="D1046" s="140" t="s">
        <v>62</v>
      </c>
      <c r="E1046" s="140" t="s">
        <v>169</v>
      </c>
      <c r="F1046" s="140" t="s">
        <v>36</v>
      </c>
      <c r="G1046" s="140"/>
      <c r="H1046" s="140" t="s">
        <v>12</v>
      </c>
      <c r="I1046" s="145"/>
      <c r="J1046" s="195" t="s">
        <v>90</v>
      </c>
      <c r="K1046" s="94" t="s">
        <v>23</v>
      </c>
      <c r="L1046" s="95">
        <v>0.3</v>
      </c>
      <c r="M1046" s="95">
        <v>0.85499999999999998</v>
      </c>
      <c r="N1046" s="95">
        <v>0.66499999999999992</v>
      </c>
      <c r="O1046" s="95">
        <v>1</v>
      </c>
      <c r="P1046" s="95">
        <v>0.85</v>
      </c>
      <c r="Q1046" s="95">
        <v>0.6</v>
      </c>
      <c r="R1046" s="100">
        <v>42386928</v>
      </c>
      <c r="S1046" s="100">
        <v>19347476</v>
      </c>
      <c r="T1046" s="97">
        <v>1</v>
      </c>
      <c r="U1046" s="98">
        <v>142.31040000000002</v>
      </c>
      <c r="V1046" s="98">
        <f>T1046*(U1046*(1+P1046)*1.18)+L1046*M1046*$V$1</f>
        <v>844.18360319999999</v>
      </c>
      <c r="W1046" s="81">
        <f>T1046*(U1046*(1+Q1046)*1.18)+L1046*N1046*$W$1</f>
        <v>549.97703520000005</v>
      </c>
      <c r="Y1046" s="124">
        <f t="shared" ref="Y1046:Y1051" si="364">L1046*M1046*O1046*$V$1</f>
        <v>533.52</v>
      </c>
      <c r="Z1046" s="85">
        <f t="shared" ref="Z1046:Z1051" si="365">V1046-Y1046</f>
        <v>310.66360320000001</v>
      </c>
      <c r="AB1046" s="85">
        <f t="shared" ref="AB1046:AB1051" si="366">L1046*N1046*O1046*$W$1</f>
        <v>281.29499999999996</v>
      </c>
      <c r="AC1046" s="85">
        <f t="shared" ref="AC1046:AC1051" si="367">W1046-AB1046</f>
        <v>268.68203520000009</v>
      </c>
    </row>
    <row r="1047" spans="1:29" s="119" customFormat="1" ht="12" thickBot="1">
      <c r="A1047" s="139" t="s">
        <v>226</v>
      </c>
      <c r="B1047" s="140" t="s">
        <v>2</v>
      </c>
      <c r="C1047" s="140" t="s">
        <v>63</v>
      </c>
      <c r="D1047" s="140" t="s">
        <v>62</v>
      </c>
      <c r="E1047" s="140" t="s">
        <v>169</v>
      </c>
      <c r="F1047" s="140" t="s">
        <v>36</v>
      </c>
      <c r="G1047" s="140"/>
      <c r="H1047" s="140" t="s">
        <v>12</v>
      </c>
      <c r="I1047" s="145"/>
      <c r="J1047" s="199" t="s">
        <v>91</v>
      </c>
      <c r="K1047" s="94" t="s">
        <v>157</v>
      </c>
      <c r="L1047" s="95">
        <v>0.3</v>
      </c>
      <c r="M1047" s="95">
        <v>0.95</v>
      </c>
      <c r="N1047" s="95">
        <v>0.95</v>
      </c>
      <c r="O1047" s="95">
        <v>1</v>
      </c>
      <c r="P1047" s="95">
        <v>0.85</v>
      </c>
      <c r="Q1047" s="95">
        <v>0.6</v>
      </c>
      <c r="R1047" s="100">
        <v>96962173</v>
      </c>
      <c r="S1047" s="100">
        <v>19347484</v>
      </c>
      <c r="T1047" s="100">
        <v>1</v>
      </c>
      <c r="U1047" s="98">
        <v>160.50720000000001</v>
      </c>
      <c r="V1047" s="98">
        <f>T1047*(U1047*(1+P1047)*1.18)+L1047*M1047*$V$1</f>
        <v>943.18721759999994</v>
      </c>
      <c r="W1047" s="81">
        <f>T1047*(U1047*(1+Q1047)*1.18)+L1047*N1047*$W$1</f>
        <v>704.88759359999995</v>
      </c>
      <c r="Y1047" s="124">
        <f t="shared" si="364"/>
        <v>592.79999999999995</v>
      </c>
      <c r="Z1047" s="85">
        <f t="shared" si="365"/>
        <v>350.38721759999999</v>
      </c>
      <c r="AB1047" s="85">
        <f t="shared" si="366"/>
        <v>401.84999999999997</v>
      </c>
      <c r="AC1047" s="85">
        <f t="shared" si="367"/>
        <v>303.03759359999998</v>
      </c>
    </row>
    <row r="1048" spans="1:29" s="119" customFormat="1" ht="12" thickBot="1">
      <c r="A1048" s="139" t="s">
        <v>226</v>
      </c>
      <c r="B1048" s="140" t="s">
        <v>2</v>
      </c>
      <c r="C1048" s="140" t="s">
        <v>63</v>
      </c>
      <c r="D1048" s="140" t="s">
        <v>62</v>
      </c>
      <c r="E1048" s="140" t="s">
        <v>169</v>
      </c>
      <c r="F1048" s="140" t="s">
        <v>36</v>
      </c>
      <c r="G1048" s="140"/>
      <c r="H1048" s="140" t="s">
        <v>12</v>
      </c>
      <c r="I1048" s="145"/>
      <c r="J1048" s="199" t="s">
        <v>158</v>
      </c>
      <c r="K1048" s="94" t="s">
        <v>159</v>
      </c>
      <c r="L1048" s="95">
        <v>0.4</v>
      </c>
      <c r="M1048" s="95">
        <v>0.95</v>
      </c>
      <c r="N1048" s="95">
        <v>0.95</v>
      </c>
      <c r="O1048" s="95">
        <v>1</v>
      </c>
      <c r="P1048" s="95">
        <v>0.85</v>
      </c>
      <c r="Q1048" s="95">
        <v>0.6</v>
      </c>
      <c r="R1048" s="100">
        <v>25193474</v>
      </c>
      <c r="S1048" s="100">
        <v>19347364</v>
      </c>
      <c r="T1048" s="100">
        <v>4</v>
      </c>
      <c r="U1048" s="98">
        <v>89.76</v>
      </c>
      <c r="V1048" s="98">
        <f>T1048*(U1048*(1+P1048)*1.18)+L1048*M1048*$V$1</f>
        <v>1574.1843199999998</v>
      </c>
      <c r="W1048" s="81">
        <f>T1048*(U1048*(1+Q1048)*1.18)+L1048*N1048*$W$1</f>
        <v>1213.66752</v>
      </c>
      <c r="Y1048" s="124">
        <f t="shared" si="364"/>
        <v>790.4</v>
      </c>
      <c r="Z1048" s="85">
        <f t="shared" si="365"/>
        <v>783.78431999999987</v>
      </c>
      <c r="AB1048" s="85">
        <f t="shared" si="366"/>
        <v>535.79999999999995</v>
      </c>
      <c r="AC1048" s="85">
        <f t="shared" si="367"/>
        <v>677.86752000000001</v>
      </c>
    </row>
    <row r="1049" spans="1:29" s="119" customFormat="1" ht="12" thickBot="1">
      <c r="A1049" s="139" t="s">
        <v>226</v>
      </c>
      <c r="B1049" s="140" t="s">
        <v>2</v>
      </c>
      <c r="C1049" s="140" t="s">
        <v>63</v>
      </c>
      <c r="D1049" s="140" t="s">
        <v>62</v>
      </c>
      <c r="E1049" s="140" t="s">
        <v>169</v>
      </c>
      <c r="F1049" s="140" t="s">
        <v>36</v>
      </c>
      <c r="G1049" s="140"/>
      <c r="H1049" s="140" t="s">
        <v>12</v>
      </c>
      <c r="I1049" s="145"/>
      <c r="J1049" s="195" t="s">
        <v>93</v>
      </c>
      <c r="K1049" s="94" t="s">
        <v>24</v>
      </c>
      <c r="L1049" s="95">
        <v>0.3</v>
      </c>
      <c r="M1049" s="95">
        <v>0.95</v>
      </c>
      <c r="N1049" s="95">
        <v>0.95</v>
      </c>
      <c r="O1049" s="95">
        <v>1</v>
      </c>
      <c r="P1049" s="95">
        <v>0.85</v>
      </c>
      <c r="Q1049" s="95">
        <v>0.6</v>
      </c>
      <c r="R1049" s="100">
        <v>96476979</v>
      </c>
      <c r="S1049" s="152" t="s">
        <v>180</v>
      </c>
      <c r="T1049" s="100">
        <v>1</v>
      </c>
      <c r="U1049" s="98">
        <v>8382.1458000000002</v>
      </c>
      <c r="V1049" s="98">
        <f>T1049*(U1049*(1+P1049)*1.18)+L1049*M1049*$V$1</f>
        <v>18891.024281399998</v>
      </c>
      <c r="W1049" s="81">
        <f>T1049*(U1049*(1+Q1049)*1.18)+L1049*N1049*$W$1</f>
        <v>16227.3412704</v>
      </c>
      <c r="Y1049" s="124">
        <f t="shared" si="364"/>
        <v>592.79999999999995</v>
      </c>
      <c r="Z1049" s="85">
        <f t="shared" si="365"/>
        <v>18298.224281399998</v>
      </c>
      <c r="AB1049" s="85">
        <f t="shared" si="366"/>
        <v>401.84999999999997</v>
      </c>
      <c r="AC1049" s="85">
        <f t="shared" si="367"/>
        <v>15825.4912704</v>
      </c>
    </row>
    <row r="1050" spans="1:29" s="119" customFormat="1" ht="12" thickBot="1">
      <c r="A1050" s="139" t="s">
        <v>226</v>
      </c>
      <c r="B1050" s="140" t="s">
        <v>2</v>
      </c>
      <c r="C1050" s="140" t="s">
        <v>63</v>
      </c>
      <c r="D1050" s="140" t="s">
        <v>62</v>
      </c>
      <c r="E1050" s="140" t="s">
        <v>169</v>
      </c>
      <c r="F1050" s="140" t="s">
        <v>36</v>
      </c>
      <c r="G1050" s="140"/>
      <c r="H1050" s="140" t="s">
        <v>12</v>
      </c>
      <c r="I1050" s="145"/>
      <c r="J1050" s="195" t="s">
        <v>94</v>
      </c>
      <c r="K1050" s="94" t="s">
        <v>25</v>
      </c>
      <c r="L1050" s="95">
        <v>1</v>
      </c>
      <c r="M1050" s="95">
        <v>0.47499999999999998</v>
      </c>
      <c r="N1050" s="95">
        <v>0.52249999999999996</v>
      </c>
      <c r="O1050" s="95">
        <v>1</v>
      </c>
      <c r="P1050" s="95">
        <v>0.85</v>
      </c>
      <c r="Q1050" s="95">
        <v>0.6</v>
      </c>
      <c r="R1050" s="100">
        <v>94566892</v>
      </c>
      <c r="S1050" s="100">
        <v>19347588</v>
      </c>
      <c r="T1050" s="100">
        <v>1</v>
      </c>
      <c r="U1050" s="98">
        <v>751.077</v>
      </c>
      <c r="V1050" s="98">
        <f>T1050*(U1050*(1+P1050)*1.18)+L1050*M1050*$V$1</f>
        <v>2627.6010909999995</v>
      </c>
      <c r="W1050" s="81">
        <f>T1050*(U1050*(1+Q1050)*1.18)+L1050*N1050*$W$1</f>
        <v>2154.7583759999998</v>
      </c>
      <c r="Y1050" s="124">
        <f t="shared" si="364"/>
        <v>988</v>
      </c>
      <c r="Z1050" s="85">
        <f t="shared" si="365"/>
        <v>1639.6010909999995</v>
      </c>
      <c r="AB1050" s="85">
        <f t="shared" si="366"/>
        <v>736.72499999999991</v>
      </c>
      <c r="AC1050" s="85">
        <f t="shared" si="367"/>
        <v>1418.0333759999999</v>
      </c>
    </row>
    <row r="1051" spans="1:29" s="119" customFormat="1">
      <c r="A1051" s="139" t="s">
        <v>226</v>
      </c>
      <c r="B1051" s="140" t="s">
        <v>2</v>
      </c>
      <c r="C1051" s="140" t="s">
        <v>63</v>
      </c>
      <c r="D1051" s="140" t="s">
        <v>62</v>
      </c>
      <c r="E1051" s="140" t="s">
        <v>169</v>
      </c>
      <c r="F1051" s="140" t="s">
        <v>36</v>
      </c>
      <c r="G1051" s="140"/>
      <c r="H1051" s="140" t="s">
        <v>12</v>
      </c>
      <c r="I1051" s="145"/>
      <c r="J1051" s="192" t="s">
        <v>95</v>
      </c>
      <c r="K1051" s="77" t="s">
        <v>25</v>
      </c>
      <c r="L1051" s="78">
        <v>1.3</v>
      </c>
      <c r="M1051" s="78">
        <v>0.85499999999999998</v>
      </c>
      <c r="N1051" s="78">
        <v>0.71249999999999991</v>
      </c>
      <c r="O1051" s="78">
        <v>1</v>
      </c>
      <c r="P1051" s="78">
        <v>0.85</v>
      </c>
      <c r="Q1051" s="78">
        <v>0.6</v>
      </c>
      <c r="R1051" s="79">
        <v>94566892</v>
      </c>
      <c r="S1051" s="79">
        <v>19347588</v>
      </c>
      <c r="T1051" s="79">
        <v>1</v>
      </c>
      <c r="U1051" s="80">
        <v>751.077</v>
      </c>
      <c r="V1051" s="80">
        <f>T1051*(U1051*(1+P1051)*1.18)+T1052*(U1052*(1+P1052)*1.18)+L1051*M1051*$V$1</f>
        <v>7741.5636101999999</v>
      </c>
      <c r="W1051" s="102">
        <f>T1051*(U1051*(1+Q1051)*1.18)+T1052*(U1052*(1+Q1052)*1.18)+L1051*N1051*$W$1</f>
        <v>6001.9204872</v>
      </c>
      <c r="Y1051" s="124">
        <f t="shared" si="364"/>
        <v>2311.92</v>
      </c>
      <c r="Z1051" s="85">
        <f t="shared" si="365"/>
        <v>5429.6436101999998</v>
      </c>
      <c r="AB1051" s="85">
        <f t="shared" si="366"/>
        <v>1306.0124999999998</v>
      </c>
      <c r="AC1051" s="85">
        <f t="shared" si="367"/>
        <v>4695.9079872000002</v>
      </c>
    </row>
    <row r="1052" spans="1:29" s="119" customFormat="1">
      <c r="A1052" s="139" t="s">
        <v>226</v>
      </c>
      <c r="B1052" s="140" t="s">
        <v>2</v>
      </c>
      <c r="C1052" s="140" t="s">
        <v>63</v>
      </c>
      <c r="D1052" s="140" t="s">
        <v>62</v>
      </c>
      <c r="E1052" s="140" t="s">
        <v>169</v>
      </c>
      <c r="F1052" s="140" t="s">
        <v>36</v>
      </c>
      <c r="G1052" s="140"/>
      <c r="H1052" s="140" t="s">
        <v>12</v>
      </c>
      <c r="I1052" s="145"/>
      <c r="J1052" s="193" t="s">
        <v>95</v>
      </c>
      <c r="K1052" s="3" t="s">
        <v>26</v>
      </c>
      <c r="L1052" s="84"/>
      <c r="M1052" s="84"/>
      <c r="N1052" s="84"/>
      <c r="O1052" s="84"/>
      <c r="P1052" s="84">
        <v>0.85</v>
      </c>
      <c r="Q1052" s="84">
        <v>0.6</v>
      </c>
      <c r="R1052" s="82">
        <v>96471274</v>
      </c>
      <c r="S1052" s="82">
        <v>19347611</v>
      </c>
      <c r="T1052" s="82">
        <v>2</v>
      </c>
      <c r="U1052" s="85">
        <v>868.08119999999997</v>
      </c>
      <c r="V1052" s="85"/>
      <c r="W1052" s="86"/>
      <c r="Y1052" s="85"/>
      <c r="Z1052" s="85"/>
      <c r="AB1052" s="85"/>
      <c r="AC1052" s="85"/>
    </row>
    <row r="1053" spans="1:29" s="119" customFormat="1" ht="12.75" thickBot="1">
      <c r="A1053" s="139" t="s">
        <v>226</v>
      </c>
      <c r="B1053" s="140" t="s">
        <v>2</v>
      </c>
      <c r="C1053" s="140" t="s">
        <v>63</v>
      </c>
      <c r="D1053" s="140" t="s">
        <v>62</v>
      </c>
      <c r="E1053" s="140" t="s">
        <v>169</v>
      </c>
      <c r="F1053" s="140" t="s">
        <v>36</v>
      </c>
      <c r="G1053" s="140"/>
      <c r="H1053" s="140" t="s">
        <v>12</v>
      </c>
      <c r="I1053" s="145"/>
      <c r="J1053" s="194" t="s">
        <v>95</v>
      </c>
      <c r="K1053" s="88" t="s">
        <v>244</v>
      </c>
      <c r="L1053" s="89"/>
      <c r="M1053" s="89"/>
      <c r="N1053" s="89"/>
      <c r="O1053" s="89"/>
      <c r="P1053" s="89">
        <v>0.85</v>
      </c>
      <c r="Q1053" s="89">
        <v>0.6</v>
      </c>
      <c r="R1053" s="90"/>
      <c r="S1053" s="214">
        <v>19373905</v>
      </c>
      <c r="T1053" s="90">
        <v>1</v>
      </c>
      <c r="U1053" s="91">
        <v>2487.2393999999999</v>
      </c>
      <c r="V1053" s="91"/>
      <c r="W1053" s="92"/>
      <c r="Y1053" s="85"/>
      <c r="Z1053" s="85"/>
      <c r="AB1053" s="85"/>
      <c r="AC1053" s="85"/>
    </row>
    <row r="1054" spans="1:29" s="119" customFormat="1" ht="12" thickBot="1">
      <c r="A1054" s="139" t="s">
        <v>226</v>
      </c>
      <c r="B1054" s="140" t="s">
        <v>2</v>
      </c>
      <c r="C1054" s="140" t="s">
        <v>63</v>
      </c>
      <c r="D1054" s="140" t="s">
        <v>62</v>
      </c>
      <c r="E1054" s="140" t="s">
        <v>169</v>
      </c>
      <c r="F1054" s="140" t="s">
        <v>36</v>
      </c>
      <c r="G1054" s="140"/>
      <c r="H1054" s="140" t="s">
        <v>12</v>
      </c>
      <c r="I1054" s="145"/>
      <c r="J1054" s="195" t="s">
        <v>96</v>
      </c>
      <c r="K1054" s="94" t="s">
        <v>28</v>
      </c>
      <c r="L1054" s="95">
        <v>1.6</v>
      </c>
      <c r="M1054" s="95">
        <v>0.57950000000000002</v>
      </c>
      <c r="N1054" s="95">
        <v>0.61749999999999994</v>
      </c>
      <c r="O1054" s="95">
        <v>1</v>
      </c>
      <c r="P1054" s="95">
        <v>0.85</v>
      </c>
      <c r="Q1054" s="95">
        <v>0.6</v>
      </c>
      <c r="R1054" s="100">
        <v>96473229</v>
      </c>
      <c r="S1054" s="100">
        <v>19347615</v>
      </c>
      <c r="T1054" s="100">
        <v>1</v>
      </c>
      <c r="U1054" s="98">
        <v>947.20259999999996</v>
      </c>
      <c r="V1054" s="98">
        <f>T1054*(U1054*(1+P1054)*1.18)+L1054*M1054*$V$1</f>
        <v>3996.3192758</v>
      </c>
      <c r="W1054" s="81">
        <f>T1054*(U1054*(1+Q1054)*1.18)+L1054*N1054*$W$1</f>
        <v>3181.3985087999999</v>
      </c>
      <c r="Y1054" s="124">
        <f t="shared" ref="Y1054:Y1055" si="368">L1054*M1054*O1054*$V$1</f>
        <v>1928.576</v>
      </c>
      <c r="Z1054" s="85">
        <f t="shared" ref="Z1054:Z1055" si="369">V1054-Y1054</f>
        <v>2067.7432758</v>
      </c>
      <c r="AB1054" s="85">
        <f t="shared" ref="AB1054:AB1055" si="370">L1054*N1054*O1054*$W$1</f>
        <v>1393.08</v>
      </c>
      <c r="AC1054" s="85">
        <f t="shared" ref="AC1054:AC1055" si="371">W1054-AB1054</f>
        <v>1788.3185088</v>
      </c>
    </row>
    <row r="1055" spans="1:29" s="119" customFormat="1">
      <c r="A1055" s="139" t="s">
        <v>226</v>
      </c>
      <c r="B1055" s="140" t="s">
        <v>2</v>
      </c>
      <c r="C1055" s="140" t="s">
        <v>63</v>
      </c>
      <c r="D1055" s="140" t="s">
        <v>62</v>
      </c>
      <c r="E1055" s="140" t="s">
        <v>169</v>
      </c>
      <c r="F1055" s="140" t="s">
        <v>36</v>
      </c>
      <c r="G1055" s="140"/>
      <c r="H1055" s="140" t="s">
        <v>12</v>
      </c>
      <c r="I1055" s="145"/>
      <c r="J1055" s="202" t="s">
        <v>184</v>
      </c>
      <c r="K1055" s="125" t="s">
        <v>28</v>
      </c>
      <c r="L1055" s="107">
        <v>1.1000000000000001</v>
      </c>
      <c r="M1055" s="107">
        <v>0.8929999999999999</v>
      </c>
      <c r="N1055" s="107">
        <v>0.76</v>
      </c>
      <c r="O1055" s="107">
        <v>1</v>
      </c>
      <c r="P1055" s="107">
        <v>0.85</v>
      </c>
      <c r="Q1055" s="107">
        <v>0.6</v>
      </c>
      <c r="R1055" s="108">
        <v>96473229</v>
      </c>
      <c r="S1055" s="108">
        <v>19347615</v>
      </c>
      <c r="T1055" s="108">
        <v>1</v>
      </c>
      <c r="U1055" s="126">
        <v>947.20259999999996</v>
      </c>
      <c r="V1055" s="126">
        <f>T1055*(U1055*(1+P1055)*1.18)+T1056*(U1056*(1+P1056)*1.18)+L1055*M1055*$V$1</f>
        <v>8844.8064357999992</v>
      </c>
      <c r="W1055" s="118">
        <f>T1055*(U1055*(1+Q1055)*1.18)+T1056*(U1056*(1+Q1056)*1.18)+L1055*N1055*$W$1</f>
        <v>7061.2442688000001</v>
      </c>
      <c r="Y1055" s="124">
        <f t="shared" si="368"/>
        <v>2043.184</v>
      </c>
      <c r="Z1055" s="85">
        <f t="shared" si="369"/>
        <v>6801.622435799999</v>
      </c>
      <c r="AB1055" s="85">
        <f t="shared" si="370"/>
        <v>1178.7600000000002</v>
      </c>
      <c r="AC1055" s="85">
        <f t="shared" si="371"/>
        <v>5882.4842687999999</v>
      </c>
    </row>
    <row r="1056" spans="1:29" s="119" customFormat="1">
      <c r="A1056" s="139" t="s">
        <v>226</v>
      </c>
      <c r="B1056" s="140" t="s">
        <v>2</v>
      </c>
      <c r="C1056" s="140" t="s">
        <v>63</v>
      </c>
      <c r="D1056" s="140" t="s">
        <v>62</v>
      </c>
      <c r="E1056" s="140" t="s">
        <v>169</v>
      </c>
      <c r="F1056" s="140" t="s">
        <v>36</v>
      </c>
      <c r="G1056" s="140"/>
      <c r="H1056" s="140" t="s">
        <v>12</v>
      </c>
      <c r="I1056" s="145"/>
      <c r="J1056" s="193" t="s">
        <v>184</v>
      </c>
      <c r="K1056" s="3" t="s">
        <v>30</v>
      </c>
      <c r="L1056" s="84"/>
      <c r="M1056" s="84"/>
      <c r="N1056" s="84"/>
      <c r="O1056" s="84"/>
      <c r="P1056" s="84">
        <v>0.85</v>
      </c>
      <c r="Q1056" s="84">
        <v>0.6</v>
      </c>
      <c r="R1056" s="82">
        <v>96470999</v>
      </c>
      <c r="S1056" s="82">
        <v>19347575</v>
      </c>
      <c r="T1056" s="82">
        <v>2</v>
      </c>
      <c r="U1056" s="85">
        <v>1084.26</v>
      </c>
      <c r="V1056" s="85"/>
      <c r="W1056" s="85"/>
      <c r="Y1056" s="85"/>
      <c r="Z1056" s="85"/>
      <c r="AB1056" s="85"/>
      <c r="AC1056" s="85"/>
    </row>
    <row r="1057" spans="1:29" s="119" customFormat="1" ht="12" thickBot="1">
      <c r="A1057" s="139" t="s">
        <v>226</v>
      </c>
      <c r="B1057" s="140" t="s">
        <v>2</v>
      </c>
      <c r="C1057" s="140" t="s">
        <v>63</v>
      </c>
      <c r="D1057" s="140" t="s">
        <v>62</v>
      </c>
      <c r="E1057" s="140" t="s">
        <v>169</v>
      </c>
      <c r="F1057" s="140" t="s">
        <v>36</v>
      </c>
      <c r="G1057" s="140"/>
      <c r="H1057" s="140" t="s">
        <v>12</v>
      </c>
      <c r="I1057" s="145"/>
      <c r="J1057" s="194" t="s">
        <v>184</v>
      </c>
      <c r="K1057" s="110" t="s">
        <v>31</v>
      </c>
      <c r="L1057" s="111"/>
      <c r="M1057" s="111"/>
      <c r="N1057" s="111"/>
      <c r="O1057" s="111"/>
      <c r="P1057" s="111">
        <v>0.85</v>
      </c>
      <c r="Q1057" s="111">
        <v>0.6</v>
      </c>
      <c r="R1057" s="112"/>
      <c r="S1057" s="112"/>
      <c r="T1057" s="112"/>
      <c r="U1057" s="113"/>
      <c r="V1057" s="113"/>
      <c r="W1057" s="113"/>
      <c r="Y1057" s="85"/>
      <c r="Z1057" s="85"/>
      <c r="AB1057" s="85"/>
      <c r="AC1057" s="85"/>
    </row>
    <row r="1058" spans="1:29" s="119" customFormat="1">
      <c r="A1058" s="139" t="s">
        <v>226</v>
      </c>
      <c r="B1058" s="140" t="s">
        <v>2</v>
      </c>
      <c r="C1058" s="140" t="s">
        <v>63</v>
      </c>
      <c r="D1058" s="140" t="s">
        <v>62</v>
      </c>
      <c r="E1058" s="140" t="s">
        <v>169</v>
      </c>
      <c r="F1058" s="140" t="s">
        <v>36</v>
      </c>
      <c r="G1058" s="140"/>
      <c r="H1058" s="140" t="s">
        <v>12</v>
      </c>
      <c r="I1058" s="145"/>
      <c r="J1058" s="192" t="s">
        <v>98</v>
      </c>
      <c r="K1058" s="77" t="s">
        <v>160</v>
      </c>
      <c r="L1058" s="78">
        <v>1</v>
      </c>
      <c r="M1058" s="78">
        <v>1.2825</v>
      </c>
      <c r="N1058" s="78">
        <v>1.0449999999999999</v>
      </c>
      <c r="O1058" s="78">
        <v>1</v>
      </c>
      <c r="P1058" s="78">
        <v>0.85</v>
      </c>
      <c r="Q1058" s="78">
        <v>0.6</v>
      </c>
      <c r="R1058" s="79">
        <v>96980827</v>
      </c>
      <c r="S1058" s="79">
        <v>19347951</v>
      </c>
      <c r="T1058" s="79">
        <v>1</v>
      </c>
      <c r="U1058" s="80">
        <v>1311.72</v>
      </c>
      <c r="V1058" s="80">
        <f>T1058*(U1058*(1+P1058)*1.18)+L1058*M1058*$V$1</f>
        <v>5531.0847599999997</v>
      </c>
      <c r="W1058" s="102">
        <f>T1058*(U1058*(1+Q1058)*1.18)+L1058*N1058*$W$1</f>
        <v>3949.9773599999994</v>
      </c>
      <c r="Y1058" s="124">
        <f>L1058*M1058*O1058*$V$1</f>
        <v>2667.6</v>
      </c>
      <c r="Z1058" s="85">
        <f>V1058-Y1058</f>
        <v>2863.4847599999998</v>
      </c>
      <c r="AB1058" s="85">
        <f>L1058*N1058*O1058*$W$1</f>
        <v>1473.4499999999998</v>
      </c>
      <c r="AC1058" s="85">
        <f>W1058-AB1058</f>
        <v>2476.5273599999996</v>
      </c>
    </row>
    <row r="1059" spans="1:29" s="119" customFormat="1" ht="12" thickBot="1">
      <c r="A1059" s="139" t="s">
        <v>226</v>
      </c>
      <c r="B1059" s="140" t="s">
        <v>2</v>
      </c>
      <c r="C1059" s="140" t="s">
        <v>63</v>
      </c>
      <c r="D1059" s="140" t="s">
        <v>62</v>
      </c>
      <c r="E1059" s="140" t="s">
        <v>169</v>
      </c>
      <c r="F1059" s="140" t="s">
        <v>36</v>
      </c>
      <c r="G1059" s="140"/>
      <c r="H1059" s="140" t="s">
        <v>12</v>
      </c>
      <c r="I1059" s="145"/>
      <c r="J1059" s="194" t="s">
        <v>98</v>
      </c>
      <c r="K1059" s="88" t="s">
        <v>161</v>
      </c>
      <c r="L1059" s="89"/>
      <c r="M1059" s="89"/>
      <c r="N1059" s="89"/>
      <c r="O1059" s="89"/>
      <c r="P1059" s="89">
        <v>0.85</v>
      </c>
      <c r="Q1059" s="89">
        <v>0.6</v>
      </c>
      <c r="R1059" s="90">
        <v>96980826</v>
      </c>
      <c r="S1059" s="90">
        <v>19347950</v>
      </c>
      <c r="T1059" s="90">
        <v>1</v>
      </c>
      <c r="U1059" s="91">
        <v>1311.72</v>
      </c>
      <c r="V1059" s="91"/>
      <c r="W1059" s="92"/>
      <c r="Y1059" s="85"/>
      <c r="Z1059" s="85"/>
      <c r="AB1059" s="85"/>
      <c r="AC1059" s="85"/>
    </row>
    <row r="1060" spans="1:29" s="119" customFormat="1">
      <c r="A1060" s="139" t="s">
        <v>226</v>
      </c>
      <c r="B1060" s="140" t="s">
        <v>2</v>
      </c>
      <c r="C1060" s="140" t="s">
        <v>63</v>
      </c>
      <c r="D1060" s="140" t="s">
        <v>62</v>
      </c>
      <c r="E1060" s="140" t="s">
        <v>169</v>
      </c>
      <c r="F1060" s="140" t="s">
        <v>36</v>
      </c>
      <c r="G1060" s="140"/>
      <c r="H1060" s="140" t="s">
        <v>12</v>
      </c>
      <c r="I1060" s="145"/>
      <c r="J1060" s="192" t="s">
        <v>99</v>
      </c>
      <c r="K1060" s="77" t="s">
        <v>165</v>
      </c>
      <c r="L1060" s="78">
        <v>0.60000000000000009</v>
      </c>
      <c r="M1060" s="78">
        <v>0.95</v>
      </c>
      <c r="N1060" s="78">
        <v>0.95</v>
      </c>
      <c r="O1060" s="78">
        <v>1</v>
      </c>
      <c r="P1060" s="78">
        <v>0.85</v>
      </c>
      <c r="Q1060" s="78">
        <v>0.6</v>
      </c>
      <c r="R1060" s="79">
        <v>96980829</v>
      </c>
      <c r="S1060" s="79">
        <v>19347952</v>
      </c>
      <c r="T1060" s="79">
        <v>1</v>
      </c>
      <c r="U1060" s="80">
        <v>890.46</v>
      </c>
      <c r="V1060" s="80">
        <f>T1060*(U1060*(1+P1060)*1.18)+L1060*M1060*$V$1</f>
        <v>3129.4741800000002</v>
      </c>
      <c r="W1060" s="102">
        <f>T1060*(U1060*(1+Q1060)*1.18)+L1060*N1060*$W$1</f>
        <v>2484.8884800000001</v>
      </c>
      <c r="Y1060" s="124">
        <f>L1060*M1060*O1060*$V$1</f>
        <v>1185.6000000000001</v>
      </c>
      <c r="Z1060" s="85">
        <f>V1060-Y1060</f>
        <v>1943.87418</v>
      </c>
      <c r="AB1060" s="85">
        <f>L1060*N1060*O1060*$W$1</f>
        <v>803.7</v>
      </c>
      <c r="AC1060" s="85">
        <f>W1060-AB1060</f>
        <v>1681.18848</v>
      </c>
    </row>
    <row r="1061" spans="1:29" s="119" customFormat="1" ht="12" thickBot="1">
      <c r="A1061" s="139" t="s">
        <v>226</v>
      </c>
      <c r="B1061" s="140" t="s">
        <v>2</v>
      </c>
      <c r="C1061" s="140" t="s">
        <v>63</v>
      </c>
      <c r="D1061" s="140" t="s">
        <v>62</v>
      </c>
      <c r="E1061" s="140" t="s">
        <v>169</v>
      </c>
      <c r="F1061" s="140" t="s">
        <v>36</v>
      </c>
      <c r="G1061" s="140"/>
      <c r="H1061" s="140" t="s">
        <v>12</v>
      </c>
      <c r="I1061" s="145"/>
      <c r="J1061" s="194" t="s">
        <v>99</v>
      </c>
      <c r="K1061" s="88" t="s">
        <v>166</v>
      </c>
      <c r="L1061" s="89"/>
      <c r="M1061" s="89"/>
      <c r="N1061" s="89"/>
      <c r="O1061" s="89"/>
      <c r="P1061" s="89">
        <v>0.85</v>
      </c>
      <c r="Q1061" s="89">
        <v>0.6</v>
      </c>
      <c r="R1061" s="90">
        <v>96980829</v>
      </c>
      <c r="S1061" s="90">
        <v>19347952</v>
      </c>
      <c r="T1061" s="90">
        <v>1</v>
      </c>
      <c r="U1061" s="91">
        <v>890.46</v>
      </c>
      <c r="V1061" s="91"/>
      <c r="W1061" s="92"/>
      <c r="Y1061" s="85"/>
      <c r="Z1061" s="85"/>
      <c r="AB1061" s="85"/>
      <c r="AC1061" s="85"/>
    </row>
    <row r="1062" spans="1:29" s="119" customFormat="1" ht="12" thickBot="1">
      <c r="A1062" s="139" t="s">
        <v>226</v>
      </c>
      <c r="B1062" s="140" t="s">
        <v>2</v>
      </c>
      <c r="C1062" s="140" t="s">
        <v>63</v>
      </c>
      <c r="D1062" s="140" t="s">
        <v>62</v>
      </c>
      <c r="E1062" s="140" t="s">
        <v>169</v>
      </c>
      <c r="F1062" s="140" t="s">
        <v>36</v>
      </c>
      <c r="G1062" s="140"/>
      <c r="H1062" s="140" t="s">
        <v>12</v>
      </c>
      <c r="I1062" s="145"/>
      <c r="J1062" s="195" t="s">
        <v>92</v>
      </c>
      <c r="K1062" s="94" t="s">
        <v>167</v>
      </c>
      <c r="L1062" s="95">
        <v>2</v>
      </c>
      <c r="M1062" s="95">
        <v>1.4249999999999998</v>
      </c>
      <c r="N1062" s="95">
        <v>1.8049999999999999</v>
      </c>
      <c r="O1062" s="95">
        <v>1</v>
      </c>
      <c r="P1062" s="95">
        <v>0.85</v>
      </c>
      <c r="Q1062" s="95">
        <v>0.6</v>
      </c>
      <c r="R1062" s="100" t="s">
        <v>180</v>
      </c>
      <c r="S1062" s="152" t="s">
        <v>180</v>
      </c>
      <c r="T1062" s="100"/>
      <c r="U1062" s="106"/>
      <c r="V1062" s="106"/>
      <c r="W1062" s="81"/>
      <c r="Y1062" s="85"/>
      <c r="Z1062" s="85"/>
      <c r="AB1062" s="85"/>
      <c r="AC1062" s="85"/>
    </row>
    <row r="1063" spans="1:29" s="119" customFormat="1">
      <c r="A1063" s="209" t="s">
        <v>226</v>
      </c>
      <c r="B1063" s="181" t="s">
        <v>2</v>
      </c>
      <c r="C1063" s="181" t="s">
        <v>63</v>
      </c>
      <c r="D1063" s="181" t="s">
        <v>62</v>
      </c>
      <c r="E1063" s="181" t="s">
        <v>170</v>
      </c>
      <c r="F1063" s="181" t="s">
        <v>36</v>
      </c>
      <c r="G1063" s="181"/>
      <c r="H1063" s="181" t="s">
        <v>12</v>
      </c>
      <c r="I1063" s="210"/>
      <c r="J1063" s="196" t="s">
        <v>89</v>
      </c>
      <c r="K1063" s="133" t="s">
        <v>20</v>
      </c>
      <c r="L1063" s="134">
        <v>0.4</v>
      </c>
      <c r="M1063" s="134">
        <v>0.95</v>
      </c>
      <c r="N1063" s="134">
        <v>0.85499999999999998</v>
      </c>
      <c r="O1063" s="134">
        <v>1</v>
      </c>
      <c r="P1063" s="134">
        <v>0.88</v>
      </c>
      <c r="Q1063" s="134">
        <f>P1063</f>
        <v>0.88</v>
      </c>
      <c r="R1063" s="135">
        <v>95599912</v>
      </c>
      <c r="S1063" s="157" t="s">
        <v>19</v>
      </c>
      <c r="T1063" s="135">
        <v>4.5</v>
      </c>
      <c r="U1063" s="136">
        <v>275.43059999999997</v>
      </c>
      <c r="V1063" s="136">
        <f>U1063*(1+P1063)*T1063*1.18+((U1064+U1065)*(1+P1064))*1.18+L1063*M1063*$V$1</f>
        <v>3983.4301992799992</v>
      </c>
      <c r="W1063" s="137">
        <f>U1063*(1+Q1063)*T1063*1.18+((U1064+U1065)*(1+Q1064))*1.18+L1063*N1063*$W$1</f>
        <v>3615.3229552799994</v>
      </c>
      <c r="Y1063" s="124">
        <f>L1063*M1063*O1063*$V$1</f>
        <v>790.4</v>
      </c>
      <c r="Z1063" s="85">
        <f>V1063-Y1063</f>
        <v>3193.0301992799991</v>
      </c>
      <c r="AB1063" s="85">
        <f>L1063*N1063*O1063*$W$1</f>
        <v>482.22</v>
      </c>
      <c r="AC1063" s="85">
        <f>W1063-AB1063</f>
        <v>3133.1029552799992</v>
      </c>
    </row>
    <row r="1064" spans="1:29" s="119" customFormat="1">
      <c r="A1064" s="139" t="s">
        <v>226</v>
      </c>
      <c r="B1064" s="140" t="s">
        <v>2</v>
      </c>
      <c r="C1064" s="140" t="s">
        <v>63</v>
      </c>
      <c r="D1064" s="140" t="s">
        <v>62</v>
      </c>
      <c r="E1064" s="140" t="s">
        <v>170</v>
      </c>
      <c r="F1064" s="140" t="s">
        <v>36</v>
      </c>
      <c r="G1064" s="140"/>
      <c r="H1064" s="140" t="s">
        <v>12</v>
      </c>
      <c r="I1064" s="145"/>
      <c r="J1064" s="197" t="s">
        <v>89</v>
      </c>
      <c r="K1064" s="3" t="s">
        <v>21</v>
      </c>
      <c r="L1064" s="84"/>
      <c r="M1064" s="84"/>
      <c r="N1064" s="84"/>
      <c r="O1064" s="84"/>
      <c r="P1064" s="84">
        <v>0.85</v>
      </c>
      <c r="Q1064" s="84">
        <v>0.6</v>
      </c>
      <c r="R1064" s="82">
        <v>55594651</v>
      </c>
      <c r="S1064" s="82">
        <v>19347492</v>
      </c>
      <c r="T1064" s="82">
        <v>1</v>
      </c>
      <c r="U1064" s="85">
        <v>162.86339999999998</v>
      </c>
      <c r="V1064" s="85"/>
      <c r="W1064" s="86"/>
      <c r="Y1064" s="85"/>
      <c r="Z1064" s="85"/>
      <c r="AB1064" s="85"/>
      <c r="AC1064" s="85"/>
    </row>
    <row r="1065" spans="1:29" s="119" customFormat="1" ht="12" thickBot="1">
      <c r="A1065" s="139" t="s">
        <v>226</v>
      </c>
      <c r="B1065" s="140" t="s">
        <v>2</v>
      </c>
      <c r="C1065" s="140" t="s">
        <v>63</v>
      </c>
      <c r="D1065" s="140" t="s">
        <v>62</v>
      </c>
      <c r="E1065" s="140" t="s">
        <v>170</v>
      </c>
      <c r="F1065" s="140" t="s">
        <v>36</v>
      </c>
      <c r="G1065" s="140"/>
      <c r="H1065" s="140" t="s">
        <v>12</v>
      </c>
      <c r="I1065" s="145"/>
      <c r="J1065" s="198" t="s">
        <v>89</v>
      </c>
      <c r="K1065" s="88" t="s">
        <v>22</v>
      </c>
      <c r="L1065" s="89"/>
      <c r="M1065" s="89"/>
      <c r="N1065" s="89"/>
      <c r="O1065" s="89"/>
      <c r="P1065" s="89">
        <v>0.85</v>
      </c>
      <c r="Q1065" s="89">
        <v>0.6</v>
      </c>
      <c r="R1065" s="90">
        <v>90528145</v>
      </c>
      <c r="S1065" s="156" t="s">
        <v>19</v>
      </c>
      <c r="T1065" s="90">
        <v>1</v>
      </c>
      <c r="U1065" s="91">
        <v>40.279800000000002</v>
      </c>
      <c r="V1065" s="91"/>
      <c r="W1065" s="92"/>
      <c r="Y1065" s="85"/>
      <c r="Z1065" s="85"/>
      <c r="AB1065" s="85"/>
      <c r="AC1065" s="85"/>
    </row>
    <row r="1066" spans="1:29" s="119" customFormat="1" ht="12" thickBot="1">
      <c r="A1066" s="139" t="s">
        <v>226</v>
      </c>
      <c r="B1066" s="140" t="s">
        <v>2</v>
      </c>
      <c r="C1066" s="140" t="s">
        <v>63</v>
      </c>
      <c r="D1066" s="140" t="s">
        <v>62</v>
      </c>
      <c r="E1066" s="140" t="s">
        <v>170</v>
      </c>
      <c r="F1066" s="140" t="s">
        <v>36</v>
      </c>
      <c r="G1066" s="140"/>
      <c r="H1066" s="140" t="s">
        <v>12</v>
      </c>
      <c r="I1066" s="145"/>
      <c r="J1066" s="195" t="s">
        <v>90</v>
      </c>
      <c r="K1066" s="94" t="s">
        <v>23</v>
      </c>
      <c r="L1066" s="95">
        <v>0.3</v>
      </c>
      <c r="M1066" s="95">
        <v>0.85499999999999998</v>
      </c>
      <c r="N1066" s="95">
        <v>0.66499999999999992</v>
      </c>
      <c r="O1066" s="95">
        <v>1</v>
      </c>
      <c r="P1066" s="95">
        <v>0.85</v>
      </c>
      <c r="Q1066" s="95">
        <v>0.6</v>
      </c>
      <c r="R1066" s="100">
        <v>42386928</v>
      </c>
      <c r="S1066" s="100">
        <v>19347476</v>
      </c>
      <c r="T1066" s="97">
        <v>1</v>
      </c>
      <c r="U1066" s="98">
        <v>142.31040000000002</v>
      </c>
      <c r="V1066" s="98">
        <f>T1066*(U1066*(1+P1066)*1.18)+L1066*M1066*$V$1</f>
        <v>844.18360319999999</v>
      </c>
      <c r="W1066" s="81">
        <f>T1066*(U1066*(1+Q1066)*1.18)+L1066*N1066*$W$1</f>
        <v>549.97703520000005</v>
      </c>
      <c r="Y1066" s="124">
        <f t="shared" ref="Y1066:Y1071" si="372">L1066*M1066*O1066*$V$1</f>
        <v>533.52</v>
      </c>
      <c r="Z1066" s="85">
        <f t="shared" ref="Z1066:Z1071" si="373">V1066-Y1066</f>
        <v>310.66360320000001</v>
      </c>
      <c r="AB1066" s="85">
        <f t="shared" ref="AB1066:AB1071" si="374">L1066*N1066*O1066*$W$1</f>
        <v>281.29499999999996</v>
      </c>
      <c r="AC1066" s="85">
        <f t="shared" ref="AC1066:AC1071" si="375">W1066-AB1066</f>
        <v>268.68203520000009</v>
      </c>
    </row>
    <row r="1067" spans="1:29" s="119" customFormat="1" ht="12" thickBot="1">
      <c r="A1067" s="139" t="s">
        <v>226</v>
      </c>
      <c r="B1067" s="140" t="s">
        <v>2</v>
      </c>
      <c r="C1067" s="140" t="s">
        <v>63</v>
      </c>
      <c r="D1067" s="140" t="s">
        <v>62</v>
      </c>
      <c r="E1067" s="140" t="s">
        <v>170</v>
      </c>
      <c r="F1067" s="140" t="s">
        <v>36</v>
      </c>
      <c r="G1067" s="140"/>
      <c r="H1067" s="140" t="s">
        <v>12</v>
      </c>
      <c r="I1067" s="145"/>
      <c r="J1067" s="199" t="s">
        <v>91</v>
      </c>
      <c r="K1067" s="94" t="s">
        <v>157</v>
      </c>
      <c r="L1067" s="95">
        <v>0.3</v>
      </c>
      <c r="M1067" s="95">
        <v>0.95</v>
      </c>
      <c r="N1067" s="95">
        <v>0.95</v>
      </c>
      <c r="O1067" s="95">
        <v>1</v>
      </c>
      <c r="P1067" s="95">
        <v>0.85</v>
      </c>
      <c r="Q1067" s="95">
        <v>0.6</v>
      </c>
      <c r="R1067" s="100">
        <v>96962173</v>
      </c>
      <c r="S1067" s="100">
        <v>19347484</v>
      </c>
      <c r="T1067" s="100">
        <v>1</v>
      </c>
      <c r="U1067" s="98">
        <v>160.50720000000001</v>
      </c>
      <c r="V1067" s="98">
        <f>T1067*(U1067*(1+P1067)*1.18)+L1067*M1067*$V$1</f>
        <v>943.18721759999994</v>
      </c>
      <c r="W1067" s="81">
        <f>T1067*(U1067*(1+Q1067)*1.18)+L1067*N1067*$W$1</f>
        <v>704.88759359999995</v>
      </c>
      <c r="Y1067" s="124">
        <f t="shared" si="372"/>
        <v>592.79999999999995</v>
      </c>
      <c r="Z1067" s="85">
        <f t="shared" si="373"/>
        <v>350.38721759999999</v>
      </c>
      <c r="AB1067" s="85">
        <f t="shared" si="374"/>
        <v>401.84999999999997</v>
      </c>
      <c r="AC1067" s="85">
        <f t="shared" si="375"/>
        <v>303.03759359999998</v>
      </c>
    </row>
    <row r="1068" spans="1:29" s="119" customFormat="1" ht="12" thickBot="1">
      <c r="A1068" s="139" t="s">
        <v>226</v>
      </c>
      <c r="B1068" s="140" t="s">
        <v>2</v>
      </c>
      <c r="C1068" s="140" t="s">
        <v>63</v>
      </c>
      <c r="D1068" s="140" t="s">
        <v>62</v>
      </c>
      <c r="E1068" s="140" t="s">
        <v>170</v>
      </c>
      <c r="F1068" s="140" t="s">
        <v>36</v>
      </c>
      <c r="G1068" s="140"/>
      <c r="H1068" s="140" t="s">
        <v>12</v>
      </c>
      <c r="I1068" s="145"/>
      <c r="J1068" s="199" t="s">
        <v>158</v>
      </c>
      <c r="K1068" s="94" t="s">
        <v>159</v>
      </c>
      <c r="L1068" s="95">
        <v>0.4</v>
      </c>
      <c r="M1068" s="95">
        <v>0.95</v>
      </c>
      <c r="N1068" s="95">
        <v>0.95</v>
      </c>
      <c r="O1068" s="95">
        <v>1</v>
      </c>
      <c r="P1068" s="95">
        <v>0.85</v>
      </c>
      <c r="Q1068" s="95">
        <v>0.6</v>
      </c>
      <c r="R1068" s="100">
        <v>25193474</v>
      </c>
      <c r="S1068" s="100">
        <v>19347364</v>
      </c>
      <c r="T1068" s="100">
        <v>4</v>
      </c>
      <c r="U1068" s="98">
        <v>89.76</v>
      </c>
      <c r="V1068" s="98">
        <f>T1068*(U1068*(1+P1068)*1.18)+L1068*M1068*$V$1</f>
        <v>1574.1843199999998</v>
      </c>
      <c r="W1068" s="81">
        <f>T1068*(U1068*(1+Q1068)*1.18)+L1068*N1068*$W$1</f>
        <v>1213.66752</v>
      </c>
      <c r="Y1068" s="124">
        <f t="shared" si="372"/>
        <v>790.4</v>
      </c>
      <c r="Z1068" s="85">
        <f t="shared" si="373"/>
        <v>783.78431999999987</v>
      </c>
      <c r="AB1068" s="85">
        <f t="shared" si="374"/>
        <v>535.79999999999995</v>
      </c>
      <c r="AC1068" s="85">
        <f t="shared" si="375"/>
        <v>677.86752000000001</v>
      </c>
    </row>
    <row r="1069" spans="1:29" s="119" customFormat="1" ht="12" thickBot="1">
      <c r="A1069" s="139" t="s">
        <v>226</v>
      </c>
      <c r="B1069" s="140" t="s">
        <v>2</v>
      </c>
      <c r="C1069" s="140" t="s">
        <v>63</v>
      </c>
      <c r="D1069" s="140" t="s">
        <v>62</v>
      </c>
      <c r="E1069" s="140" t="s">
        <v>170</v>
      </c>
      <c r="F1069" s="140" t="s">
        <v>36</v>
      </c>
      <c r="G1069" s="140"/>
      <c r="H1069" s="140" t="s">
        <v>12</v>
      </c>
      <c r="I1069" s="145"/>
      <c r="J1069" s="195" t="s">
        <v>93</v>
      </c>
      <c r="K1069" s="94" t="s">
        <v>24</v>
      </c>
      <c r="L1069" s="95">
        <v>0.3</v>
      </c>
      <c r="M1069" s="95">
        <v>0.95</v>
      </c>
      <c r="N1069" s="95">
        <v>0.95</v>
      </c>
      <c r="O1069" s="95">
        <v>1</v>
      </c>
      <c r="P1069" s="95">
        <v>0.85</v>
      </c>
      <c r="Q1069" s="95">
        <v>0.6</v>
      </c>
      <c r="R1069" s="100">
        <v>96476979</v>
      </c>
      <c r="S1069" s="152" t="s">
        <v>180</v>
      </c>
      <c r="T1069" s="100">
        <v>1</v>
      </c>
      <c r="U1069" s="98">
        <v>8382.1458000000002</v>
      </c>
      <c r="V1069" s="98">
        <f>T1069*(U1069*(1+P1069)*1.18)+L1069*M1069*$V$1</f>
        <v>18891.024281399998</v>
      </c>
      <c r="W1069" s="81">
        <f>T1069*(U1069*(1+Q1069)*1.18)+L1069*N1069*$W$1</f>
        <v>16227.3412704</v>
      </c>
      <c r="Y1069" s="124">
        <f t="shared" si="372"/>
        <v>592.79999999999995</v>
      </c>
      <c r="Z1069" s="85">
        <f t="shared" si="373"/>
        <v>18298.224281399998</v>
      </c>
      <c r="AB1069" s="85">
        <f t="shared" si="374"/>
        <v>401.84999999999997</v>
      </c>
      <c r="AC1069" s="85">
        <f t="shared" si="375"/>
        <v>15825.4912704</v>
      </c>
    </row>
    <row r="1070" spans="1:29" s="119" customFormat="1" ht="12" thickBot="1">
      <c r="A1070" s="139" t="s">
        <v>226</v>
      </c>
      <c r="B1070" s="140" t="s">
        <v>2</v>
      </c>
      <c r="C1070" s="140" t="s">
        <v>63</v>
      </c>
      <c r="D1070" s="140" t="s">
        <v>62</v>
      </c>
      <c r="E1070" s="140" t="s">
        <v>170</v>
      </c>
      <c r="F1070" s="140" t="s">
        <v>36</v>
      </c>
      <c r="G1070" s="140"/>
      <c r="H1070" s="140" t="s">
        <v>12</v>
      </c>
      <c r="I1070" s="145"/>
      <c r="J1070" s="195" t="s">
        <v>94</v>
      </c>
      <c r="K1070" s="94" t="s">
        <v>25</v>
      </c>
      <c r="L1070" s="95">
        <v>1</v>
      </c>
      <c r="M1070" s="95">
        <v>0.47499999999999998</v>
      </c>
      <c r="N1070" s="95">
        <v>0.52249999999999996</v>
      </c>
      <c r="O1070" s="95">
        <v>1</v>
      </c>
      <c r="P1070" s="95">
        <v>0.85</v>
      </c>
      <c r="Q1070" s="95">
        <v>0.6</v>
      </c>
      <c r="R1070" s="100">
        <v>94566892</v>
      </c>
      <c r="S1070" s="100">
        <v>19347588</v>
      </c>
      <c r="T1070" s="100">
        <v>1</v>
      </c>
      <c r="U1070" s="98">
        <v>751.077</v>
      </c>
      <c r="V1070" s="98">
        <f>T1070*(U1070*(1+P1070)*1.18)+L1070*M1070*$V$1</f>
        <v>2627.6010909999995</v>
      </c>
      <c r="W1070" s="81">
        <f>T1070*(U1070*(1+Q1070)*1.18)+L1070*N1070*$W$1</f>
        <v>2154.7583759999998</v>
      </c>
      <c r="Y1070" s="124">
        <f t="shared" si="372"/>
        <v>988</v>
      </c>
      <c r="Z1070" s="85">
        <f t="shared" si="373"/>
        <v>1639.6010909999995</v>
      </c>
      <c r="AB1070" s="85">
        <f t="shared" si="374"/>
        <v>736.72499999999991</v>
      </c>
      <c r="AC1070" s="85">
        <f t="shared" si="375"/>
        <v>1418.0333759999999</v>
      </c>
    </row>
    <row r="1071" spans="1:29" s="119" customFormat="1">
      <c r="A1071" s="139" t="s">
        <v>226</v>
      </c>
      <c r="B1071" s="140" t="s">
        <v>2</v>
      </c>
      <c r="C1071" s="140" t="s">
        <v>63</v>
      </c>
      <c r="D1071" s="140" t="s">
        <v>62</v>
      </c>
      <c r="E1071" s="140" t="s">
        <v>170</v>
      </c>
      <c r="F1071" s="140" t="s">
        <v>36</v>
      </c>
      <c r="G1071" s="140"/>
      <c r="H1071" s="140" t="s">
        <v>12</v>
      </c>
      <c r="I1071" s="145"/>
      <c r="J1071" s="192" t="s">
        <v>95</v>
      </c>
      <c r="K1071" s="77" t="s">
        <v>25</v>
      </c>
      <c r="L1071" s="78">
        <v>1.3</v>
      </c>
      <c r="M1071" s="78">
        <v>0.85499999999999998</v>
      </c>
      <c r="N1071" s="78">
        <v>0.71249999999999991</v>
      </c>
      <c r="O1071" s="78">
        <v>1</v>
      </c>
      <c r="P1071" s="78">
        <v>0.85</v>
      </c>
      <c r="Q1071" s="78">
        <v>0.6</v>
      </c>
      <c r="R1071" s="79">
        <v>94566892</v>
      </c>
      <c r="S1071" s="79">
        <v>19347588</v>
      </c>
      <c r="T1071" s="79">
        <v>1</v>
      </c>
      <c r="U1071" s="80">
        <v>751.077</v>
      </c>
      <c r="V1071" s="80">
        <f>T1071*(U1071*(1+P1071)*1.18)+T1072*(U1072*(1+P1072)*1.18)+L1071*M1071*$V$1</f>
        <v>7741.5636101999999</v>
      </c>
      <c r="W1071" s="102">
        <f>T1071*(U1071*(1+Q1071)*1.18)+T1072*(U1072*(1+Q1072)*1.18)+L1071*N1071*$W$1</f>
        <v>6001.9204872</v>
      </c>
      <c r="Y1071" s="124">
        <f t="shared" si="372"/>
        <v>2311.92</v>
      </c>
      <c r="Z1071" s="85">
        <f t="shared" si="373"/>
        <v>5429.6436101999998</v>
      </c>
      <c r="AB1071" s="85">
        <f t="shared" si="374"/>
        <v>1306.0124999999998</v>
      </c>
      <c r="AC1071" s="85">
        <f t="shared" si="375"/>
        <v>4695.9079872000002</v>
      </c>
    </row>
    <row r="1072" spans="1:29" s="119" customFormat="1">
      <c r="A1072" s="139" t="s">
        <v>226</v>
      </c>
      <c r="B1072" s="140" t="s">
        <v>2</v>
      </c>
      <c r="C1072" s="140" t="s">
        <v>63</v>
      </c>
      <c r="D1072" s="140" t="s">
        <v>62</v>
      </c>
      <c r="E1072" s="140" t="s">
        <v>170</v>
      </c>
      <c r="F1072" s="140" t="s">
        <v>36</v>
      </c>
      <c r="G1072" s="140"/>
      <c r="H1072" s="140" t="s">
        <v>12</v>
      </c>
      <c r="I1072" s="145"/>
      <c r="J1072" s="193" t="s">
        <v>95</v>
      </c>
      <c r="K1072" s="3" t="s">
        <v>26</v>
      </c>
      <c r="L1072" s="84"/>
      <c r="M1072" s="84"/>
      <c r="N1072" s="84"/>
      <c r="O1072" s="84"/>
      <c r="P1072" s="84">
        <v>0.85</v>
      </c>
      <c r="Q1072" s="84">
        <v>0.6</v>
      </c>
      <c r="R1072" s="82">
        <v>96471274</v>
      </c>
      <c r="S1072" s="82">
        <v>19347611</v>
      </c>
      <c r="T1072" s="82">
        <v>2</v>
      </c>
      <c r="U1072" s="85">
        <v>868.08119999999997</v>
      </c>
      <c r="V1072" s="85"/>
      <c r="W1072" s="86"/>
      <c r="Y1072" s="85"/>
      <c r="Z1072" s="85"/>
      <c r="AB1072" s="85"/>
      <c r="AC1072" s="85"/>
    </row>
    <row r="1073" spans="1:29" s="119" customFormat="1" ht="12.75" thickBot="1">
      <c r="A1073" s="139" t="s">
        <v>226</v>
      </c>
      <c r="B1073" s="140" t="s">
        <v>2</v>
      </c>
      <c r="C1073" s="140" t="s">
        <v>63</v>
      </c>
      <c r="D1073" s="140" t="s">
        <v>62</v>
      </c>
      <c r="E1073" s="140" t="s">
        <v>170</v>
      </c>
      <c r="F1073" s="140" t="s">
        <v>36</v>
      </c>
      <c r="G1073" s="140"/>
      <c r="H1073" s="140" t="s">
        <v>12</v>
      </c>
      <c r="I1073" s="145"/>
      <c r="J1073" s="194" t="s">
        <v>95</v>
      </c>
      <c r="K1073" s="88" t="s">
        <v>244</v>
      </c>
      <c r="L1073" s="89"/>
      <c r="M1073" s="89"/>
      <c r="N1073" s="89"/>
      <c r="O1073" s="89"/>
      <c r="P1073" s="89">
        <v>0.85</v>
      </c>
      <c r="Q1073" s="89">
        <v>0.6</v>
      </c>
      <c r="R1073" s="90"/>
      <c r="S1073" s="214">
        <v>19373905</v>
      </c>
      <c r="T1073" s="90">
        <v>1</v>
      </c>
      <c r="U1073" s="91">
        <v>2487.2393999999999</v>
      </c>
      <c r="V1073" s="91"/>
      <c r="W1073" s="92"/>
      <c r="Y1073" s="85"/>
      <c r="Z1073" s="85"/>
      <c r="AB1073" s="85"/>
      <c r="AC1073" s="85"/>
    </row>
    <row r="1074" spans="1:29" s="119" customFormat="1" ht="12" thickBot="1">
      <c r="A1074" s="139" t="s">
        <v>226</v>
      </c>
      <c r="B1074" s="140" t="s">
        <v>2</v>
      </c>
      <c r="C1074" s="140" t="s">
        <v>63</v>
      </c>
      <c r="D1074" s="140" t="s">
        <v>62</v>
      </c>
      <c r="E1074" s="140" t="s">
        <v>170</v>
      </c>
      <c r="F1074" s="140" t="s">
        <v>36</v>
      </c>
      <c r="G1074" s="140"/>
      <c r="H1074" s="140" t="s">
        <v>12</v>
      </c>
      <c r="I1074" s="145"/>
      <c r="J1074" s="195" t="s">
        <v>96</v>
      </c>
      <c r="K1074" s="94" t="s">
        <v>28</v>
      </c>
      <c r="L1074" s="95">
        <v>1.6</v>
      </c>
      <c r="M1074" s="95">
        <v>0.57950000000000002</v>
      </c>
      <c r="N1074" s="95">
        <v>0.61749999999999994</v>
      </c>
      <c r="O1074" s="95">
        <v>1</v>
      </c>
      <c r="P1074" s="95">
        <v>0.85</v>
      </c>
      <c r="Q1074" s="95">
        <v>0.6</v>
      </c>
      <c r="R1074" s="100">
        <v>96473229</v>
      </c>
      <c r="S1074" s="100">
        <v>19347615</v>
      </c>
      <c r="T1074" s="100">
        <v>1</v>
      </c>
      <c r="U1074" s="98">
        <v>947.20259999999996</v>
      </c>
      <c r="V1074" s="98">
        <f>T1074*(U1074*(1+P1074)*1.18)+L1074*M1074*$V$1</f>
        <v>3996.3192758</v>
      </c>
      <c r="W1074" s="81">
        <f>T1074*(U1074*(1+Q1074)*1.18)+L1074*N1074*$W$1</f>
        <v>3181.3985087999999</v>
      </c>
      <c r="Y1074" s="124">
        <f t="shared" ref="Y1074:Y1075" si="376">L1074*M1074*O1074*$V$1</f>
        <v>1928.576</v>
      </c>
      <c r="Z1074" s="85">
        <f t="shared" ref="Z1074:Z1075" si="377">V1074-Y1074</f>
        <v>2067.7432758</v>
      </c>
      <c r="AB1074" s="85">
        <f t="shared" ref="AB1074:AB1075" si="378">L1074*N1074*O1074*$W$1</f>
        <v>1393.08</v>
      </c>
      <c r="AC1074" s="85">
        <f t="shared" ref="AC1074:AC1075" si="379">W1074-AB1074</f>
        <v>1788.3185088</v>
      </c>
    </row>
    <row r="1075" spans="1:29" s="119" customFormat="1">
      <c r="A1075" s="139" t="s">
        <v>226</v>
      </c>
      <c r="B1075" s="140" t="s">
        <v>2</v>
      </c>
      <c r="C1075" s="140" t="s">
        <v>63</v>
      </c>
      <c r="D1075" s="140" t="s">
        <v>62</v>
      </c>
      <c r="E1075" s="140" t="s">
        <v>170</v>
      </c>
      <c r="F1075" s="140" t="s">
        <v>36</v>
      </c>
      <c r="G1075" s="140"/>
      <c r="H1075" s="140" t="s">
        <v>12</v>
      </c>
      <c r="I1075" s="145"/>
      <c r="J1075" s="192" t="s">
        <v>184</v>
      </c>
      <c r="K1075" s="77" t="s">
        <v>28</v>
      </c>
      <c r="L1075" s="78">
        <v>1.1000000000000001</v>
      </c>
      <c r="M1075" s="78">
        <v>0.8929999999999999</v>
      </c>
      <c r="N1075" s="78">
        <v>0.76</v>
      </c>
      <c r="O1075" s="78">
        <v>1</v>
      </c>
      <c r="P1075" s="78">
        <v>0.85</v>
      </c>
      <c r="Q1075" s="78">
        <v>0.6</v>
      </c>
      <c r="R1075" s="79">
        <v>96473229</v>
      </c>
      <c r="S1075" s="79">
        <v>19347615</v>
      </c>
      <c r="T1075" s="79">
        <v>1</v>
      </c>
      <c r="U1075" s="80">
        <v>947.20259999999996</v>
      </c>
      <c r="V1075" s="80">
        <f>T1075*(U1075*(1+P1075)*1.18)+T1076*(U1076*(1+P1076)*1.18)+L1075*M1075*$V$1</f>
        <v>8844.8064357999992</v>
      </c>
      <c r="W1075" s="102">
        <f>T1075*(U1075*(1+Q1075)*1.18)+T1076*(U1076*(1+Q1076)*1.18)+L1075*N1075*$W$1</f>
        <v>7061.2442688000001</v>
      </c>
      <c r="Y1075" s="124">
        <f t="shared" si="376"/>
        <v>2043.184</v>
      </c>
      <c r="Z1075" s="85">
        <f t="shared" si="377"/>
        <v>6801.622435799999</v>
      </c>
      <c r="AB1075" s="85">
        <f t="shared" si="378"/>
        <v>1178.7600000000002</v>
      </c>
      <c r="AC1075" s="85">
        <f t="shared" si="379"/>
        <v>5882.4842687999999</v>
      </c>
    </row>
    <row r="1076" spans="1:29" s="119" customFormat="1">
      <c r="A1076" s="139" t="s">
        <v>226</v>
      </c>
      <c r="B1076" s="140" t="s">
        <v>2</v>
      </c>
      <c r="C1076" s="140" t="s">
        <v>63</v>
      </c>
      <c r="D1076" s="140" t="s">
        <v>62</v>
      </c>
      <c r="E1076" s="140" t="s">
        <v>170</v>
      </c>
      <c r="F1076" s="140" t="s">
        <v>36</v>
      </c>
      <c r="G1076" s="140"/>
      <c r="H1076" s="140" t="s">
        <v>12</v>
      </c>
      <c r="I1076" s="145"/>
      <c r="J1076" s="193" t="s">
        <v>184</v>
      </c>
      <c r="K1076" s="3" t="s">
        <v>30</v>
      </c>
      <c r="L1076" s="84"/>
      <c r="M1076" s="84"/>
      <c r="N1076" s="84"/>
      <c r="O1076" s="84"/>
      <c r="P1076" s="84">
        <v>0.85</v>
      </c>
      <c r="Q1076" s="84">
        <v>0.6</v>
      </c>
      <c r="R1076" s="82">
        <v>96470999</v>
      </c>
      <c r="S1076" s="82">
        <v>19347575</v>
      </c>
      <c r="T1076" s="82">
        <v>2</v>
      </c>
      <c r="U1076" s="85">
        <v>1084.26</v>
      </c>
      <c r="V1076" s="85"/>
      <c r="W1076" s="86"/>
      <c r="Y1076" s="85"/>
      <c r="Z1076" s="85"/>
      <c r="AB1076" s="85"/>
      <c r="AC1076" s="85"/>
    </row>
    <row r="1077" spans="1:29" s="119" customFormat="1" ht="12" thickBot="1">
      <c r="A1077" s="139" t="s">
        <v>226</v>
      </c>
      <c r="B1077" s="140" t="s">
        <v>2</v>
      </c>
      <c r="C1077" s="140" t="s">
        <v>63</v>
      </c>
      <c r="D1077" s="140" t="s">
        <v>62</v>
      </c>
      <c r="E1077" s="140" t="s">
        <v>170</v>
      </c>
      <c r="F1077" s="140" t="s">
        <v>36</v>
      </c>
      <c r="G1077" s="140"/>
      <c r="H1077" s="140" t="s">
        <v>12</v>
      </c>
      <c r="I1077" s="145"/>
      <c r="J1077" s="194" t="s">
        <v>184</v>
      </c>
      <c r="K1077" s="88" t="s">
        <v>31</v>
      </c>
      <c r="L1077" s="89"/>
      <c r="M1077" s="89"/>
      <c r="N1077" s="89"/>
      <c r="O1077" s="89"/>
      <c r="P1077" s="89">
        <v>0.85</v>
      </c>
      <c r="Q1077" s="89">
        <v>0.6</v>
      </c>
      <c r="R1077" s="90"/>
      <c r="S1077" s="90"/>
      <c r="T1077" s="90"/>
      <c r="U1077" s="91"/>
      <c r="V1077" s="91"/>
      <c r="W1077" s="92"/>
      <c r="Y1077" s="85"/>
      <c r="Z1077" s="85"/>
      <c r="AB1077" s="85"/>
      <c r="AC1077" s="85"/>
    </row>
    <row r="1078" spans="1:29" s="119" customFormat="1">
      <c r="A1078" s="139" t="s">
        <v>226</v>
      </c>
      <c r="B1078" s="140" t="s">
        <v>2</v>
      </c>
      <c r="C1078" s="140" t="s">
        <v>63</v>
      </c>
      <c r="D1078" s="140" t="s">
        <v>62</v>
      </c>
      <c r="E1078" s="140" t="s">
        <v>170</v>
      </c>
      <c r="F1078" s="140" t="s">
        <v>36</v>
      </c>
      <c r="G1078" s="140"/>
      <c r="H1078" s="140" t="s">
        <v>12</v>
      </c>
      <c r="I1078" s="145"/>
      <c r="J1078" s="192" t="s">
        <v>98</v>
      </c>
      <c r="K1078" s="77" t="s">
        <v>160</v>
      </c>
      <c r="L1078" s="78">
        <v>1</v>
      </c>
      <c r="M1078" s="78">
        <v>1.2825</v>
      </c>
      <c r="N1078" s="78">
        <v>1.0449999999999999</v>
      </c>
      <c r="O1078" s="78">
        <v>1</v>
      </c>
      <c r="P1078" s="78">
        <v>0.85</v>
      </c>
      <c r="Q1078" s="78">
        <v>0.6</v>
      </c>
      <c r="R1078" s="79">
        <v>96980827</v>
      </c>
      <c r="S1078" s="79">
        <v>19347951</v>
      </c>
      <c r="T1078" s="79">
        <v>1</v>
      </c>
      <c r="U1078" s="80">
        <v>1311.72</v>
      </c>
      <c r="V1078" s="80">
        <f>T1078*(U1078*(1+P1078)*1.18)+L1078*M1078*$V$1</f>
        <v>5531.0847599999997</v>
      </c>
      <c r="W1078" s="102">
        <f>T1078*(U1078*(1+Q1078)*1.18)+L1078*N1078*$W$1</f>
        <v>3949.9773599999994</v>
      </c>
      <c r="Y1078" s="124">
        <f>L1078*M1078*O1078*$V$1</f>
        <v>2667.6</v>
      </c>
      <c r="Z1078" s="85">
        <f>V1078-Y1078</f>
        <v>2863.4847599999998</v>
      </c>
      <c r="AB1078" s="85">
        <f>L1078*N1078*O1078*$W$1</f>
        <v>1473.4499999999998</v>
      </c>
      <c r="AC1078" s="85">
        <f>W1078-AB1078</f>
        <v>2476.5273599999996</v>
      </c>
    </row>
    <row r="1079" spans="1:29" s="119" customFormat="1" ht="12" thickBot="1">
      <c r="A1079" s="139" t="s">
        <v>226</v>
      </c>
      <c r="B1079" s="140" t="s">
        <v>2</v>
      </c>
      <c r="C1079" s="140" t="s">
        <v>63</v>
      </c>
      <c r="D1079" s="140" t="s">
        <v>62</v>
      </c>
      <c r="E1079" s="140" t="s">
        <v>170</v>
      </c>
      <c r="F1079" s="140" t="s">
        <v>36</v>
      </c>
      <c r="G1079" s="140"/>
      <c r="H1079" s="140" t="s">
        <v>12</v>
      </c>
      <c r="I1079" s="145"/>
      <c r="J1079" s="194" t="s">
        <v>98</v>
      </c>
      <c r="K1079" s="88" t="s">
        <v>161</v>
      </c>
      <c r="L1079" s="89"/>
      <c r="M1079" s="89"/>
      <c r="N1079" s="89"/>
      <c r="O1079" s="89"/>
      <c r="P1079" s="89">
        <v>0.85</v>
      </c>
      <c r="Q1079" s="89">
        <v>0.6</v>
      </c>
      <c r="R1079" s="90">
        <v>96980826</v>
      </c>
      <c r="S1079" s="90">
        <v>19347950</v>
      </c>
      <c r="T1079" s="90">
        <v>1</v>
      </c>
      <c r="U1079" s="91">
        <v>1311.72</v>
      </c>
      <c r="V1079" s="91"/>
      <c r="W1079" s="92"/>
      <c r="Y1079" s="85"/>
      <c r="Z1079" s="85"/>
      <c r="AB1079" s="85"/>
      <c r="AC1079" s="85"/>
    </row>
    <row r="1080" spans="1:29" s="119" customFormat="1">
      <c r="A1080" s="139" t="s">
        <v>226</v>
      </c>
      <c r="B1080" s="140" t="s">
        <v>2</v>
      </c>
      <c r="C1080" s="140" t="s">
        <v>63</v>
      </c>
      <c r="D1080" s="140" t="s">
        <v>62</v>
      </c>
      <c r="E1080" s="140" t="s">
        <v>170</v>
      </c>
      <c r="F1080" s="140" t="s">
        <v>36</v>
      </c>
      <c r="G1080" s="140"/>
      <c r="H1080" s="140" t="s">
        <v>12</v>
      </c>
      <c r="I1080" s="145"/>
      <c r="J1080" s="192" t="s">
        <v>99</v>
      </c>
      <c r="K1080" s="77" t="s">
        <v>165</v>
      </c>
      <c r="L1080" s="78">
        <v>0.60000000000000009</v>
      </c>
      <c r="M1080" s="78">
        <v>0.95</v>
      </c>
      <c r="N1080" s="78">
        <v>0.95</v>
      </c>
      <c r="O1080" s="78">
        <v>1</v>
      </c>
      <c r="P1080" s="78">
        <v>0.85</v>
      </c>
      <c r="Q1080" s="78">
        <v>0.6</v>
      </c>
      <c r="R1080" s="79">
        <v>96980829</v>
      </c>
      <c r="S1080" s="79">
        <v>19347952</v>
      </c>
      <c r="T1080" s="79">
        <v>1</v>
      </c>
      <c r="U1080" s="80">
        <v>890.46</v>
      </c>
      <c r="V1080" s="80">
        <f>T1080*(U1080*(1+P1080)*1.18)+L1080*M1080*$V$1</f>
        <v>3129.4741800000002</v>
      </c>
      <c r="W1080" s="102">
        <f>T1080*(U1080*(1+Q1080)*1.18)+L1080*N1080*$W$1</f>
        <v>2484.8884800000001</v>
      </c>
      <c r="Y1080" s="124">
        <f>L1080*M1080*O1080*$V$1</f>
        <v>1185.6000000000001</v>
      </c>
      <c r="Z1080" s="85">
        <f>V1080-Y1080</f>
        <v>1943.87418</v>
      </c>
      <c r="AB1080" s="85">
        <f>L1080*N1080*O1080*$W$1</f>
        <v>803.7</v>
      </c>
      <c r="AC1080" s="85">
        <f>W1080-AB1080</f>
        <v>1681.18848</v>
      </c>
    </row>
    <row r="1081" spans="1:29" s="119" customFormat="1" ht="12" thickBot="1">
      <c r="A1081" s="139" t="s">
        <v>226</v>
      </c>
      <c r="B1081" s="140" t="s">
        <v>2</v>
      </c>
      <c r="C1081" s="140" t="s">
        <v>63</v>
      </c>
      <c r="D1081" s="140" t="s">
        <v>62</v>
      </c>
      <c r="E1081" s="140" t="s">
        <v>170</v>
      </c>
      <c r="F1081" s="140" t="s">
        <v>36</v>
      </c>
      <c r="G1081" s="140"/>
      <c r="H1081" s="140" t="s">
        <v>12</v>
      </c>
      <c r="I1081" s="145"/>
      <c r="J1081" s="194" t="s">
        <v>99</v>
      </c>
      <c r="K1081" s="88" t="s">
        <v>166</v>
      </c>
      <c r="L1081" s="89"/>
      <c r="M1081" s="89"/>
      <c r="N1081" s="89"/>
      <c r="O1081" s="89"/>
      <c r="P1081" s="89">
        <v>0.85</v>
      </c>
      <c r="Q1081" s="89">
        <v>0.6</v>
      </c>
      <c r="R1081" s="90">
        <v>96980829</v>
      </c>
      <c r="S1081" s="90">
        <v>19347952</v>
      </c>
      <c r="T1081" s="90">
        <v>1</v>
      </c>
      <c r="U1081" s="91">
        <v>890.46</v>
      </c>
      <c r="V1081" s="91"/>
      <c r="W1081" s="92"/>
      <c r="Y1081" s="85"/>
      <c r="Z1081" s="85"/>
      <c r="AB1081" s="85"/>
      <c r="AC1081" s="85"/>
    </row>
    <row r="1082" spans="1:29" s="119" customFormat="1" ht="12" thickBot="1">
      <c r="A1082" s="139" t="s">
        <v>226</v>
      </c>
      <c r="B1082" s="140" t="s">
        <v>2</v>
      </c>
      <c r="C1082" s="140" t="s">
        <v>63</v>
      </c>
      <c r="D1082" s="140" t="s">
        <v>62</v>
      </c>
      <c r="E1082" s="140" t="s">
        <v>170</v>
      </c>
      <c r="F1082" s="140" t="s">
        <v>36</v>
      </c>
      <c r="G1082" s="140"/>
      <c r="H1082" s="140" t="s">
        <v>12</v>
      </c>
      <c r="I1082" s="145"/>
      <c r="J1082" s="195" t="s">
        <v>92</v>
      </c>
      <c r="K1082" s="94" t="s">
        <v>167</v>
      </c>
      <c r="L1082" s="95">
        <v>2</v>
      </c>
      <c r="M1082" s="95">
        <v>1.4249999999999998</v>
      </c>
      <c r="N1082" s="95">
        <v>1.8049999999999999</v>
      </c>
      <c r="O1082" s="95">
        <v>1</v>
      </c>
      <c r="P1082" s="95">
        <v>0.85</v>
      </c>
      <c r="Q1082" s="95">
        <v>0.6</v>
      </c>
      <c r="R1082" s="100" t="s">
        <v>180</v>
      </c>
      <c r="S1082" s="152" t="s">
        <v>180</v>
      </c>
      <c r="T1082" s="100"/>
      <c r="U1082" s="106"/>
      <c r="V1082" s="106"/>
      <c r="W1082" s="81"/>
      <c r="Y1082" s="85"/>
      <c r="Z1082" s="85"/>
      <c r="AB1082" s="85"/>
      <c r="AC1082" s="85"/>
    </row>
    <row r="1083" spans="1:29" s="119" customFormat="1">
      <c r="A1083" s="209" t="s">
        <v>81</v>
      </c>
      <c r="B1083" s="181" t="s">
        <v>73</v>
      </c>
      <c r="C1083" s="181" t="s">
        <v>82</v>
      </c>
      <c r="D1083" s="181" t="s">
        <v>229</v>
      </c>
      <c r="E1083" s="181" t="s">
        <v>170</v>
      </c>
      <c r="F1083" s="181" t="s">
        <v>36</v>
      </c>
      <c r="G1083" s="181"/>
      <c r="H1083" s="181" t="s">
        <v>14</v>
      </c>
      <c r="I1083" s="210"/>
      <c r="J1083" s="196" t="s">
        <v>89</v>
      </c>
      <c r="K1083" s="133" t="s">
        <v>20</v>
      </c>
      <c r="L1083" s="134">
        <v>0.4</v>
      </c>
      <c r="M1083" s="134">
        <v>0.95</v>
      </c>
      <c r="N1083" s="134">
        <v>0.85499999999999998</v>
      </c>
      <c r="O1083" s="134">
        <v>1</v>
      </c>
      <c r="P1083" s="134">
        <v>0.88</v>
      </c>
      <c r="Q1083" s="134">
        <f>P1083</f>
        <v>0.88</v>
      </c>
      <c r="R1083" s="135">
        <v>95599912</v>
      </c>
      <c r="S1083" s="157" t="s">
        <v>19</v>
      </c>
      <c r="T1083" s="135">
        <v>4.5</v>
      </c>
      <c r="U1083" s="136">
        <v>275.43059999999997</v>
      </c>
      <c r="V1083" s="136">
        <f>U1083*(1+P1083)*T1083*1.18+((U1084+U1085)*(1+P1084))*1.18+L1083*M1083*$V$1</f>
        <v>3816.0521670799994</v>
      </c>
      <c r="W1083" s="137">
        <f>U1083*(1+Q1083)*T1083*1.18+((U1084+U1085)*(1+Q1084))*1.18+L1083*N1083*$W$1</f>
        <v>3470.5635760799987</v>
      </c>
      <c r="Y1083" s="124">
        <f>L1083*M1083*O1083*$V$1</f>
        <v>790.4</v>
      </c>
      <c r="Z1083" s="85">
        <f>V1083-Y1083</f>
        <v>3025.6521670799993</v>
      </c>
      <c r="AB1083" s="85">
        <f>L1083*N1083*O1083*$W$1</f>
        <v>482.22</v>
      </c>
      <c r="AC1083" s="85">
        <f>W1083-AB1083</f>
        <v>2988.3435760799985</v>
      </c>
    </row>
    <row r="1084" spans="1:29" s="119" customFormat="1">
      <c r="A1084" s="139" t="s">
        <v>81</v>
      </c>
      <c r="B1084" s="140" t="s">
        <v>73</v>
      </c>
      <c r="C1084" s="140" t="s">
        <v>82</v>
      </c>
      <c r="D1084" s="140" t="s">
        <v>229</v>
      </c>
      <c r="E1084" s="140" t="s">
        <v>170</v>
      </c>
      <c r="F1084" s="140" t="s">
        <v>36</v>
      </c>
      <c r="G1084" s="140"/>
      <c r="H1084" s="140" t="s">
        <v>14</v>
      </c>
      <c r="I1084" s="213"/>
      <c r="J1084" s="197" t="s">
        <v>89</v>
      </c>
      <c r="K1084" s="3" t="s">
        <v>21</v>
      </c>
      <c r="L1084" s="84"/>
      <c r="M1084" s="84"/>
      <c r="N1084" s="84"/>
      <c r="O1084" s="84"/>
      <c r="P1084" s="84">
        <v>0.85</v>
      </c>
      <c r="Q1084" s="84">
        <v>0.6</v>
      </c>
      <c r="R1084" s="82">
        <v>96879797</v>
      </c>
      <c r="S1084" s="82">
        <v>19347462</v>
      </c>
      <c r="T1084" s="82">
        <v>1</v>
      </c>
      <c r="U1084" s="85">
        <v>80.14139999999999</v>
      </c>
      <c r="V1084" s="85"/>
      <c r="W1084" s="86"/>
      <c r="Y1084" s="85"/>
      <c r="Z1084" s="85"/>
      <c r="AB1084" s="85"/>
      <c r="AC1084" s="85"/>
    </row>
    <row r="1085" spans="1:29" s="119" customFormat="1" ht="12" thickBot="1">
      <c r="A1085" s="139" t="s">
        <v>81</v>
      </c>
      <c r="B1085" s="140" t="s">
        <v>73</v>
      </c>
      <c r="C1085" s="140" t="s">
        <v>82</v>
      </c>
      <c r="D1085" s="140" t="s">
        <v>229</v>
      </c>
      <c r="E1085" s="140" t="s">
        <v>170</v>
      </c>
      <c r="F1085" s="140" t="s">
        <v>36</v>
      </c>
      <c r="G1085" s="140"/>
      <c r="H1085" s="140" t="s">
        <v>14</v>
      </c>
      <c r="I1085" s="213"/>
      <c r="J1085" s="198" t="s">
        <v>89</v>
      </c>
      <c r="K1085" s="88" t="s">
        <v>22</v>
      </c>
      <c r="L1085" s="89"/>
      <c r="M1085" s="89"/>
      <c r="N1085" s="89"/>
      <c r="O1085" s="89"/>
      <c r="P1085" s="89">
        <v>0.85</v>
      </c>
      <c r="Q1085" s="89">
        <v>0.6</v>
      </c>
      <c r="R1085" s="90">
        <v>94525114</v>
      </c>
      <c r="S1085" s="156" t="s">
        <v>19</v>
      </c>
      <c r="T1085" s="90">
        <v>1</v>
      </c>
      <c r="U1085" s="91">
        <v>46.328400000000002</v>
      </c>
      <c r="V1085" s="91"/>
      <c r="W1085" s="92"/>
      <c r="Y1085" s="85"/>
      <c r="Z1085" s="85"/>
      <c r="AB1085" s="85"/>
      <c r="AC1085" s="85"/>
    </row>
    <row r="1086" spans="1:29" s="119" customFormat="1" ht="12" thickBot="1">
      <c r="A1086" s="139" t="s">
        <v>81</v>
      </c>
      <c r="B1086" s="140" t="s">
        <v>73</v>
      </c>
      <c r="C1086" s="140" t="s">
        <v>82</v>
      </c>
      <c r="D1086" s="140" t="s">
        <v>229</v>
      </c>
      <c r="E1086" s="140" t="s">
        <v>170</v>
      </c>
      <c r="F1086" s="140" t="s">
        <v>36</v>
      </c>
      <c r="G1086" s="140"/>
      <c r="H1086" s="140" t="s">
        <v>14</v>
      </c>
      <c r="I1086" s="213"/>
      <c r="J1086" s="195" t="s">
        <v>90</v>
      </c>
      <c r="K1086" s="94" t="s">
        <v>23</v>
      </c>
      <c r="L1086" s="95">
        <v>0.3</v>
      </c>
      <c r="M1086" s="95">
        <v>0.85499999999999998</v>
      </c>
      <c r="N1086" s="95">
        <v>0.66499999999999992</v>
      </c>
      <c r="O1086" s="95">
        <v>1</v>
      </c>
      <c r="P1086" s="95">
        <v>0.85</v>
      </c>
      <c r="Q1086" s="95">
        <v>0.6</v>
      </c>
      <c r="R1086" s="96">
        <v>96182220</v>
      </c>
      <c r="S1086" s="152" t="s">
        <v>180</v>
      </c>
      <c r="T1086" s="97">
        <v>1</v>
      </c>
      <c r="U1086" s="98">
        <v>307.6728</v>
      </c>
      <c r="V1086" s="98">
        <f>T1086*(U1086*(1+P1086)*1.18)+L1086*M1086*$V$1</f>
        <v>1205.1697224</v>
      </c>
      <c r="W1086" s="81">
        <f>T1086*(U1086*(1+Q1086)*1.18)+L1086*N1086*$W$1</f>
        <v>862.18124639999996</v>
      </c>
      <c r="Y1086" s="124">
        <f>L1086*M1086*O1086*$V$1</f>
        <v>533.52</v>
      </c>
      <c r="Z1086" s="85">
        <f>V1086-Y1086</f>
        <v>671.64972239999997</v>
      </c>
      <c r="AB1086" s="85">
        <f>L1086*N1086*O1086*$W$1</f>
        <v>281.29499999999996</v>
      </c>
      <c r="AC1086" s="85">
        <f>W1086-AB1086</f>
        <v>580.8862464</v>
      </c>
    </row>
    <row r="1087" spans="1:29" s="119" customFormat="1" ht="12" thickBot="1">
      <c r="A1087" s="139" t="s">
        <v>81</v>
      </c>
      <c r="B1087" s="140" t="s">
        <v>73</v>
      </c>
      <c r="C1087" s="140" t="s">
        <v>82</v>
      </c>
      <c r="D1087" s="140" t="s">
        <v>229</v>
      </c>
      <c r="E1087" s="140" t="s">
        <v>170</v>
      </c>
      <c r="F1087" s="140" t="s">
        <v>36</v>
      </c>
      <c r="G1087" s="140"/>
      <c r="H1087" s="140" t="s">
        <v>14</v>
      </c>
      <c r="I1087" s="213"/>
      <c r="J1087" s="199" t="s">
        <v>91</v>
      </c>
      <c r="K1087" s="94" t="s">
        <v>157</v>
      </c>
      <c r="L1087" s="95">
        <v>0.3</v>
      </c>
      <c r="M1087" s="95">
        <v>0.95</v>
      </c>
      <c r="N1087" s="95">
        <v>0.95</v>
      </c>
      <c r="O1087" s="95">
        <v>1</v>
      </c>
      <c r="P1087" s="95">
        <v>0.85</v>
      </c>
      <c r="Q1087" s="95">
        <v>0.6</v>
      </c>
      <c r="R1087" s="100" t="s">
        <v>180</v>
      </c>
      <c r="S1087" s="152" t="s">
        <v>180</v>
      </c>
      <c r="T1087" s="100"/>
      <c r="U1087" s="98"/>
      <c r="V1087" s="98"/>
      <c r="W1087" s="81"/>
      <c r="Y1087" s="124">
        <f t="shared" ref="Y1087:Y1091" si="380">L1087*M1087*O1087*$V$1</f>
        <v>592.79999999999995</v>
      </c>
      <c r="Z1087" s="85">
        <f t="shared" ref="Z1087:Z1091" si="381">V1087-Y1087</f>
        <v>-592.79999999999995</v>
      </c>
      <c r="AB1087" s="85">
        <f t="shared" ref="AB1087:AB1091" si="382">L1087*N1087*O1087*$W$1</f>
        <v>401.84999999999997</v>
      </c>
      <c r="AC1087" s="85">
        <f t="shared" ref="AC1087:AC1091" si="383">W1087-AB1087</f>
        <v>-401.84999999999997</v>
      </c>
    </row>
    <row r="1088" spans="1:29" s="119" customFormat="1" ht="12" thickBot="1">
      <c r="A1088" s="139" t="s">
        <v>81</v>
      </c>
      <c r="B1088" s="140" t="s">
        <v>73</v>
      </c>
      <c r="C1088" s="140" t="s">
        <v>82</v>
      </c>
      <c r="D1088" s="140" t="s">
        <v>229</v>
      </c>
      <c r="E1088" s="140" t="s">
        <v>170</v>
      </c>
      <c r="F1088" s="140" t="s">
        <v>36</v>
      </c>
      <c r="G1088" s="140"/>
      <c r="H1088" s="140" t="s">
        <v>14</v>
      </c>
      <c r="I1088" s="213"/>
      <c r="J1088" s="199" t="s">
        <v>158</v>
      </c>
      <c r="K1088" s="94" t="s">
        <v>159</v>
      </c>
      <c r="L1088" s="95">
        <v>0.4</v>
      </c>
      <c r="M1088" s="95">
        <v>0.95</v>
      </c>
      <c r="N1088" s="95">
        <v>0.95</v>
      </c>
      <c r="O1088" s="95">
        <v>1</v>
      </c>
      <c r="P1088" s="95">
        <v>0.85</v>
      </c>
      <c r="Q1088" s="95">
        <v>0.6</v>
      </c>
      <c r="R1088" s="100">
        <v>96130723</v>
      </c>
      <c r="S1088" s="100">
        <v>19347363</v>
      </c>
      <c r="T1088" s="100">
        <v>4</v>
      </c>
      <c r="U1088" s="98">
        <v>72.42</v>
      </c>
      <c r="V1088" s="98">
        <f>T1088*(U1088*(1+P1088)*1.18)+L1088*M1088*$V$1</f>
        <v>1422.77144</v>
      </c>
      <c r="W1088" s="81">
        <f>T1088*(U1088*(1+Q1088)*1.18)+L1088*N1088*$W$1</f>
        <v>1082.7158399999998</v>
      </c>
      <c r="Y1088" s="124">
        <f t="shared" si="380"/>
        <v>790.4</v>
      </c>
      <c r="Z1088" s="85">
        <f t="shared" si="381"/>
        <v>632.37144000000001</v>
      </c>
      <c r="AB1088" s="85">
        <f t="shared" si="382"/>
        <v>535.79999999999995</v>
      </c>
      <c r="AC1088" s="85">
        <f t="shared" si="383"/>
        <v>546.91583999999989</v>
      </c>
    </row>
    <row r="1089" spans="1:29" s="119" customFormat="1" ht="12" thickBot="1">
      <c r="A1089" s="139" t="s">
        <v>81</v>
      </c>
      <c r="B1089" s="140" t="s">
        <v>73</v>
      </c>
      <c r="C1089" s="140" t="s">
        <v>82</v>
      </c>
      <c r="D1089" s="140" t="s">
        <v>229</v>
      </c>
      <c r="E1089" s="140" t="s">
        <v>170</v>
      </c>
      <c r="F1089" s="140" t="s">
        <v>36</v>
      </c>
      <c r="G1089" s="140"/>
      <c r="H1089" s="140" t="s">
        <v>14</v>
      </c>
      <c r="I1089" s="213"/>
      <c r="J1089" s="195" t="s">
        <v>93</v>
      </c>
      <c r="K1089" s="94" t="s">
        <v>24</v>
      </c>
      <c r="L1089" s="95">
        <v>0.3</v>
      </c>
      <c r="M1089" s="95">
        <v>0.95</v>
      </c>
      <c r="N1089" s="95">
        <v>0.95</v>
      </c>
      <c r="O1089" s="95">
        <v>1</v>
      </c>
      <c r="P1089" s="95">
        <v>0.85</v>
      </c>
      <c r="Q1089" s="95">
        <v>0.6</v>
      </c>
      <c r="R1089" s="100">
        <v>25184291</v>
      </c>
      <c r="S1089" s="152" t="s">
        <v>180</v>
      </c>
      <c r="T1089" s="100">
        <v>1</v>
      </c>
      <c r="U1089" s="98">
        <v>7489.3602000000001</v>
      </c>
      <c r="V1089" s="98">
        <f>T1089*(U1089*(1+P1089)*1.18)+L1089*M1089*$V$1</f>
        <v>16942.073316599999</v>
      </c>
      <c r="W1089" s="81">
        <f>T1089*(U1089*(1+Q1089)*1.18)+L1089*N1089*$W$1</f>
        <v>14541.762057600001</v>
      </c>
      <c r="Y1089" s="124">
        <f t="shared" si="380"/>
        <v>592.79999999999995</v>
      </c>
      <c r="Z1089" s="85">
        <f t="shared" si="381"/>
        <v>16349.2733166</v>
      </c>
      <c r="AB1089" s="85">
        <f t="shared" si="382"/>
        <v>401.84999999999997</v>
      </c>
      <c r="AC1089" s="85">
        <f t="shared" si="383"/>
        <v>14139.9120576</v>
      </c>
    </row>
    <row r="1090" spans="1:29" s="119" customFormat="1" ht="12" thickBot="1">
      <c r="A1090" s="139" t="s">
        <v>81</v>
      </c>
      <c r="B1090" s="140" t="s">
        <v>73</v>
      </c>
      <c r="C1090" s="140" t="s">
        <v>82</v>
      </c>
      <c r="D1090" s="140" t="s">
        <v>229</v>
      </c>
      <c r="E1090" s="140" t="s">
        <v>170</v>
      </c>
      <c r="F1090" s="140" t="s">
        <v>36</v>
      </c>
      <c r="G1090" s="140"/>
      <c r="H1090" s="140" t="s">
        <v>14</v>
      </c>
      <c r="I1090" s="213"/>
      <c r="J1090" s="195" t="s">
        <v>94</v>
      </c>
      <c r="K1090" s="94" t="s">
        <v>25</v>
      </c>
      <c r="L1090" s="95">
        <v>1</v>
      </c>
      <c r="M1090" s="95">
        <v>0.47499999999999998</v>
      </c>
      <c r="N1090" s="95">
        <v>0.52249999999999996</v>
      </c>
      <c r="O1090" s="95">
        <v>1</v>
      </c>
      <c r="P1090" s="95">
        <v>0.85</v>
      </c>
      <c r="Q1090" s="95">
        <v>0.6</v>
      </c>
      <c r="R1090" s="100">
        <v>96281937</v>
      </c>
      <c r="S1090" s="152" t="s">
        <v>180</v>
      </c>
      <c r="T1090" s="100">
        <v>1</v>
      </c>
      <c r="U1090" s="98">
        <v>2217.8777999999998</v>
      </c>
      <c r="V1090" s="98">
        <f>T1090*(U1090*(1+P1090)*1.18)+L1090*M1090*$V$1</f>
        <v>5829.6272373999991</v>
      </c>
      <c r="W1090" s="81">
        <f>T1090*(U1090*(1+Q1090)*1.18)+L1090*N1090*$W$1</f>
        <v>4924.0782863999993</v>
      </c>
      <c r="Y1090" s="124">
        <f t="shared" si="380"/>
        <v>988</v>
      </c>
      <c r="Z1090" s="85">
        <f t="shared" si="381"/>
        <v>4841.6272373999991</v>
      </c>
      <c r="AB1090" s="85">
        <f t="shared" si="382"/>
        <v>736.72499999999991</v>
      </c>
      <c r="AC1090" s="85">
        <f t="shared" si="383"/>
        <v>4187.353286399999</v>
      </c>
    </row>
    <row r="1091" spans="1:29" s="119" customFormat="1">
      <c r="A1091" s="139" t="s">
        <v>81</v>
      </c>
      <c r="B1091" s="140" t="s">
        <v>73</v>
      </c>
      <c r="C1091" s="140" t="s">
        <v>82</v>
      </c>
      <c r="D1091" s="140" t="s">
        <v>229</v>
      </c>
      <c r="E1091" s="140" t="s">
        <v>170</v>
      </c>
      <c r="F1091" s="140" t="s">
        <v>36</v>
      </c>
      <c r="G1091" s="140"/>
      <c r="H1091" s="140" t="s">
        <v>14</v>
      </c>
      <c r="I1091" s="213"/>
      <c r="J1091" s="192" t="s">
        <v>95</v>
      </c>
      <c r="K1091" s="77" t="s">
        <v>25</v>
      </c>
      <c r="L1091" s="78">
        <v>1.3</v>
      </c>
      <c r="M1091" s="78">
        <v>0.85499999999999998</v>
      </c>
      <c r="N1091" s="78">
        <v>0.71249999999999991</v>
      </c>
      <c r="O1091" s="78">
        <v>1</v>
      </c>
      <c r="P1091" s="78">
        <v>0.85</v>
      </c>
      <c r="Q1091" s="78">
        <v>0.6</v>
      </c>
      <c r="R1091" s="79">
        <v>96281937</v>
      </c>
      <c r="S1091" s="153" t="s">
        <v>180</v>
      </c>
      <c r="T1091" s="79">
        <v>1</v>
      </c>
      <c r="U1091" s="80">
        <v>2217.8777999999998</v>
      </c>
      <c r="V1091" s="80">
        <f>T1091*(U1091*(1+P1091)*1.18)+T1092*(U1092*(1+P1092)*1.18)+L1091*M1091*$V$1</f>
        <v>17253.676997399998</v>
      </c>
      <c r="W1091" s="102">
        <f>T1091*(U1091*(1+Q1091)*1.18)+T1092*(U1092*(1+Q1092)*1.18)+L1091*N1091*$W$1</f>
        <v>14228.613146399999</v>
      </c>
      <c r="Y1091" s="124">
        <f t="shared" si="380"/>
        <v>2311.92</v>
      </c>
      <c r="Z1091" s="85">
        <f t="shared" si="381"/>
        <v>14941.756997399998</v>
      </c>
      <c r="AB1091" s="85">
        <f t="shared" si="382"/>
        <v>1306.0124999999998</v>
      </c>
      <c r="AC1091" s="85">
        <f t="shared" si="383"/>
        <v>12922.600646399998</v>
      </c>
    </row>
    <row r="1092" spans="1:29" s="119" customFormat="1">
      <c r="A1092" s="139" t="s">
        <v>81</v>
      </c>
      <c r="B1092" s="140" t="s">
        <v>73</v>
      </c>
      <c r="C1092" s="140" t="s">
        <v>82</v>
      </c>
      <c r="D1092" s="140" t="s">
        <v>229</v>
      </c>
      <c r="E1092" s="140" t="s">
        <v>170</v>
      </c>
      <c r="F1092" s="140" t="s">
        <v>36</v>
      </c>
      <c r="G1092" s="140"/>
      <c r="H1092" s="140" t="s">
        <v>14</v>
      </c>
      <c r="I1092" s="213"/>
      <c r="J1092" s="193" t="s">
        <v>95</v>
      </c>
      <c r="K1092" s="3" t="s">
        <v>26</v>
      </c>
      <c r="L1092" s="84"/>
      <c r="M1092" s="84"/>
      <c r="N1092" s="84"/>
      <c r="O1092" s="84"/>
      <c r="P1092" s="84">
        <v>0.85</v>
      </c>
      <c r="Q1092" s="84">
        <v>0.6</v>
      </c>
      <c r="R1092" s="82">
        <v>90121445</v>
      </c>
      <c r="S1092" s="150" t="s">
        <v>180</v>
      </c>
      <c r="T1092" s="82">
        <v>2</v>
      </c>
      <c r="U1092" s="85">
        <v>2313.36</v>
      </c>
      <c r="V1092" s="85"/>
      <c r="W1092" s="86"/>
      <c r="Y1092" s="85"/>
      <c r="Z1092" s="85"/>
      <c r="AB1092" s="85"/>
      <c r="AC1092" s="85"/>
    </row>
    <row r="1093" spans="1:29" s="119" customFormat="1" ht="12" thickBot="1">
      <c r="A1093" s="139" t="s">
        <v>81</v>
      </c>
      <c r="B1093" s="140" t="s">
        <v>73</v>
      </c>
      <c r="C1093" s="140" t="s">
        <v>82</v>
      </c>
      <c r="D1093" s="140" t="s">
        <v>229</v>
      </c>
      <c r="E1093" s="140" t="s">
        <v>170</v>
      </c>
      <c r="F1093" s="140" t="s">
        <v>36</v>
      </c>
      <c r="G1093" s="140"/>
      <c r="H1093" s="140" t="s">
        <v>14</v>
      </c>
      <c r="I1093" s="213"/>
      <c r="J1093" s="194" t="s">
        <v>95</v>
      </c>
      <c r="K1093" s="88" t="s">
        <v>27</v>
      </c>
      <c r="L1093" s="89"/>
      <c r="M1093" s="89"/>
      <c r="N1093" s="89"/>
      <c r="O1093" s="89"/>
      <c r="P1093" s="89">
        <v>0.85</v>
      </c>
      <c r="Q1093" s="89">
        <v>0.6</v>
      </c>
      <c r="R1093" s="90"/>
      <c r="S1093" s="90"/>
      <c r="T1093" s="90"/>
      <c r="U1093" s="91"/>
      <c r="V1093" s="91"/>
      <c r="W1093" s="92"/>
      <c r="Y1093" s="85"/>
      <c r="Z1093" s="85"/>
      <c r="AB1093" s="85"/>
      <c r="AC1093" s="85"/>
    </row>
    <row r="1094" spans="1:29" s="119" customFormat="1" ht="12" thickBot="1">
      <c r="A1094" s="139" t="s">
        <v>81</v>
      </c>
      <c r="B1094" s="140" t="s">
        <v>73</v>
      </c>
      <c r="C1094" s="140" t="s">
        <v>82</v>
      </c>
      <c r="D1094" s="140" t="s">
        <v>229</v>
      </c>
      <c r="E1094" s="140" t="s">
        <v>170</v>
      </c>
      <c r="F1094" s="140" t="s">
        <v>36</v>
      </c>
      <c r="G1094" s="140"/>
      <c r="H1094" s="140" t="s">
        <v>14</v>
      </c>
      <c r="I1094" s="213"/>
      <c r="J1094" s="195" t="s">
        <v>96</v>
      </c>
      <c r="K1094" s="94" t="s">
        <v>28</v>
      </c>
      <c r="L1094" s="95">
        <v>1.6</v>
      </c>
      <c r="M1094" s="95">
        <v>0.57950000000000002</v>
      </c>
      <c r="N1094" s="95">
        <v>0.61749999999999994</v>
      </c>
      <c r="O1094" s="95">
        <v>1</v>
      </c>
      <c r="P1094" s="95">
        <v>0.85</v>
      </c>
      <c r="Q1094" s="95">
        <v>0.6</v>
      </c>
      <c r="R1094" s="100">
        <v>93747045</v>
      </c>
      <c r="S1094" s="152" t="s">
        <v>180</v>
      </c>
      <c r="T1094" s="100">
        <v>1</v>
      </c>
      <c r="U1094" s="98">
        <v>2642.4834000000001</v>
      </c>
      <c r="V1094" s="98">
        <f>T1094*(U1094*(1+P1094)*1.18)+L1094*M1094*$V$1</f>
        <v>7697.1172621999995</v>
      </c>
      <c r="W1094" s="81">
        <f>T1094*(U1094*(1+Q1094)*1.18)+L1094*N1094*$W$1</f>
        <v>6382.0886592000006</v>
      </c>
      <c r="Y1094" s="124">
        <f t="shared" ref="Y1094:Y1095" si="384">L1094*M1094*O1094*$V$1</f>
        <v>1928.576</v>
      </c>
      <c r="Z1094" s="85">
        <f t="shared" ref="Z1094:Z1095" si="385">V1094-Y1094</f>
        <v>5768.5412621999994</v>
      </c>
      <c r="AB1094" s="85">
        <f t="shared" ref="AB1094:AB1095" si="386">L1094*N1094*O1094*$W$1</f>
        <v>1393.08</v>
      </c>
      <c r="AC1094" s="85">
        <f t="shared" ref="AC1094:AC1095" si="387">W1094-AB1094</f>
        <v>4989.0086592000007</v>
      </c>
    </row>
    <row r="1095" spans="1:29" s="119" customFormat="1">
      <c r="A1095" s="139" t="s">
        <v>81</v>
      </c>
      <c r="B1095" s="140" t="s">
        <v>73</v>
      </c>
      <c r="C1095" s="140" t="s">
        <v>82</v>
      </c>
      <c r="D1095" s="140" t="s">
        <v>229</v>
      </c>
      <c r="E1095" s="140" t="s">
        <v>170</v>
      </c>
      <c r="F1095" s="140" t="s">
        <v>36</v>
      </c>
      <c r="G1095" s="117" t="s">
        <v>232</v>
      </c>
      <c r="H1095" s="140" t="s">
        <v>14</v>
      </c>
      <c r="I1095" s="145"/>
      <c r="J1095" s="192" t="s">
        <v>184</v>
      </c>
      <c r="K1095" s="77" t="s">
        <v>28</v>
      </c>
      <c r="L1095" s="78">
        <v>1.1000000000000001</v>
      </c>
      <c r="M1095" s="78">
        <v>0.8929999999999999</v>
      </c>
      <c r="N1095" s="78">
        <v>0.76</v>
      </c>
      <c r="O1095" s="78">
        <v>1</v>
      </c>
      <c r="P1095" s="78">
        <v>0.85</v>
      </c>
      <c r="Q1095" s="78">
        <v>0.6</v>
      </c>
      <c r="R1095" s="79">
        <v>93747045</v>
      </c>
      <c r="S1095" s="153" t="s">
        <v>180</v>
      </c>
      <c r="T1095" s="79">
        <v>1</v>
      </c>
      <c r="U1095" s="80">
        <v>2642.4834000000001</v>
      </c>
      <c r="V1095" s="80">
        <f>T1095*(U1095*(1+P1095)*1.18)+T1096*(U1096*(1+P1096)*1.18)+L1095*M1095*$V$1</f>
        <v>16060.565365</v>
      </c>
      <c r="W1095" s="102">
        <f>T1095*(U1095*(1+Q1095)*1.18)+T1096*(U1096*(1+Q1096)*1.18)+L1095*N1095*$W$1</f>
        <v>13301.900640000002</v>
      </c>
      <c r="Y1095" s="124">
        <f t="shared" si="384"/>
        <v>2043.184</v>
      </c>
      <c r="Z1095" s="85">
        <f t="shared" si="385"/>
        <v>14017.381365000001</v>
      </c>
      <c r="AB1095" s="85">
        <f t="shared" si="386"/>
        <v>1178.7600000000002</v>
      </c>
      <c r="AC1095" s="85">
        <f t="shared" si="387"/>
        <v>12123.140640000001</v>
      </c>
    </row>
    <row r="1096" spans="1:29" s="119" customFormat="1">
      <c r="A1096" s="139" t="s">
        <v>81</v>
      </c>
      <c r="B1096" s="140" t="s">
        <v>73</v>
      </c>
      <c r="C1096" s="140" t="s">
        <v>82</v>
      </c>
      <c r="D1096" s="140" t="s">
        <v>229</v>
      </c>
      <c r="E1096" s="140" t="s">
        <v>170</v>
      </c>
      <c r="F1096" s="140" t="s">
        <v>36</v>
      </c>
      <c r="G1096" s="117" t="s">
        <v>232</v>
      </c>
      <c r="H1096" s="140" t="s">
        <v>14</v>
      </c>
      <c r="I1096" s="145"/>
      <c r="J1096" s="193" t="s">
        <v>184</v>
      </c>
      <c r="K1096" s="3" t="s">
        <v>30</v>
      </c>
      <c r="L1096" s="84"/>
      <c r="M1096" s="84"/>
      <c r="N1096" s="84"/>
      <c r="O1096" s="84"/>
      <c r="P1096" s="84">
        <v>0.85</v>
      </c>
      <c r="Q1096" s="84">
        <v>0.6</v>
      </c>
      <c r="R1096" s="82">
        <v>96175281</v>
      </c>
      <c r="S1096" s="150" t="s">
        <v>180</v>
      </c>
      <c r="T1096" s="82">
        <v>2</v>
      </c>
      <c r="U1096" s="85">
        <v>1889.3358000000001</v>
      </c>
      <c r="V1096" s="85"/>
      <c r="W1096" s="86"/>
      <c r="Y1096" s="85"/>
      <c r="Z1096" s="85"/>
      <c r="AB1096" s="85"/>
      <c r="AC1096" s="85"/>
    </row>
    <row r="1097" spans="1:29" s="119" customFormat="1" ht="12" thickBot="1">
      <c r="A1097" s="139" t="s">
        <v>81</v>
      </c>
      <c r="B1097" s="140" t="s">
        <v>73</v>
      </c>
      <c r="C1097" s="140" t="s">
        <v>82</v>
      </c>
      <c r="D1097" s="140" t="s">
        <v>229</v>
      </c>
      <c r="E1097" s="140" t="s">
        <v>170</v>
      </c>
      <c r="F1097" s="140" t="s">
        <v>36</v>
      </c>
      <c r="G1097" s="117" t="s">
        <v>233</v>
      </c>
      <c r="H1097" s="140" t="s">
        <v>14</v>
      </c>
      <c r="I1097" s="145"/>
      <c r="J1097" s="194" t="s">
        <v>184</v>
      </c>
      <c r="K1097" s="88" t="s">
        <v>30</v>
      </c>
      <c r="L1097" s="89"/>
      <c r="M1097" s="89"/>
      <c r="N1097" s="89"/>
      <c r="O1097" s="89"/>
      <c r="P1097" s="89">
        <v>0.85</v>
      </c>
      <c r="Q1097" s="89">
        <v>0.6</v>
      </c>
      <c r="R1097" s="90">
        <v>96193771</v>
      </c>
      <c r="S1097" s="154" t="s">
        <v>180</v>
      </c>
      <c r="T1097" s="90">
        <v>2</v>
      </c>
      <c r="U1097" s="91">
        <v>2531.1096000000002</v>
      </c>
      <c r="V1097" s="91"/>
      <c r="W1097" s="92"/>
      <c r="Y1097" s="85"/>
      <c r="Z1097" s="85"/>
      <c r="AB1097" s="85"/>
      <c r="AC1097" s="85"/>
    </row>
    <row r="1098" spans="1:29" s="119" customFormat="1">
      <c r="A1098" s="139" t="s">
        <v>81</v>
      </c>
      <c r="B1098" s="140" t="s">
        <v>73</v>
      </c>
      <c r="C1098" s="140" t="s">
        <v>82</v>
      </c>
      <c r="D1098" s="140" t="s">
        <v>229</v>
      </c>
      <c r="E1098" s="140" t="s">
        <v>170</v>
      </c>
      <c r="F1098" s="140" t="s">
        <v>36</v>
      </c>
      <c r="G1098" s="117" t="s">
        <v>230</v>
      </c>
      <c r="H1098" s="140" t="s">
        <v>14</v>
      </c>
      <c r="I1098" s="145"/>
      <c r="J1098" s="192" t="s">
        <v>98</v>
      </c>
      <c r="K1098" s="77" t="s">
        <v>160</v>
      </c>
      <c r="L1098" s="78">
        <v>1</v>
      </c>
      <c r="M1098" s="78">
        <v>1.2825</v>
      </c>
      <c r="N1098" s="78">
        <v>1.0449999999999999</v>
      </c>
      <c r="O1098" s="78">
        <v>1</v>
      </c>
      <c r="P1098" s="78">
        <v>0.85</v>
      </c>
      <c r="Q1098" s="78">
        <v>0.6</v>
      </c>
      <c r="R1098" s="79">
        <v>96226992</v>
      </c>
      <c r="S1098" s="153" t="s">
        <v>180</v>
      </c>
      <c r="T1098" s="79">
        <v>1</v>
      </c>
      <c r="U1098" s="80">
        <v>1931.8086000000001</v>
      </c>
      <c r="V1098" s="80">
        <f>T1098*(U1098*(1+P1098)*1.18)+L1098*M1098*$V$1</f>
        <v>6884.7381738000004</v>
      </c>
      <c r="W1098" s="102">
        <f>T1098*(U1098*(1+Q1098)*1.18)+L1098*N1098*$W$1</f>
        <v>5120.7046368000001</v>
      </c>
      <c r="Y1098" s="124">
        <f>L1098*M1098*O1098*$V$1</f>
        <v>2667.6</v>
      </c>
      <c r="Z1098" s="85">
        <f>V1098-Y1098</f>
        <v>4217.1381738</v>
      </c>
      <c r="AB1098" s="85">
        <f>L1098*N1098*O1098*$W$1</f>
        <v>1473.4499999999998</v>
      </c>
      <c r="AC1098" s="85">
        <f>W1098-AB1098</f>
        <v>3647.2546368000003</v>
      </c>
    </row>
    <row r="1099" spans="1:29" s="119" customFormat="1">
      <c r="A1099" s="139" t="s">
        <v>81</v>
      </c>
      <c r="B1099" s="140" t="s">
        <v>73</v>
      </c>
      <c r="C1099" s="140" t="s">
        <v>82</v>
      </c>
      <c r="D1099" s="140" t="s">
        <v>229</v>
      </c>
      <c r="E1099" s="140" t="s">
        <v>170</v>
      </c>
      <c r="F1099" s="140" t="s">
        <v>36</v>
      </c>
      <c r="G1099" s="117" t="s">
        <v>230</v>
      </c>
      <c r="H1099" s="140" t="s">
        <v>14</v>
      </c>
      <c r="I1099" s="145"/>
      <c r="J1099" s="193" t="s">
        <v>98</v>
      </c>
      <c r="K1099" s="3" t="s">
        <v>161</v>
      </c>
      <c r="L1099" s="84"/>
      <c r="M1099" s="84"/>
      <c r="N1099" s="84"/>
      <c r="O1099" s="84"/>
      <c r="P1099" s="84">
        <v>0.85</v>
      </c>
      <c r="Q1099" s="84">
        <v>0.6</v>
      </c>
      <c r="R1099" s="82">
        <v>96226992</v>
      </c>
      <c r="S1099" s="150" t="s">
        <v>180</v>
      </c>
      <c r="T1099" s="82">
        <v>1</v>
      </c>
      <c r="U1099" s="85">
        <v>1931.8086000000001</v>
      </c>
      <c r="V1099" s="85"/>
      <c r="W1099" s="86"/>
      <c r="Y1099" s="85"/>
      <c r="Z1099" s="85"/>
      <c r="AB1099" s="85"/>
      <c r="AC1099" s="85"/>
    </row>
    <row r="1100" spans="1:29" s="119" customFormat="1">
      <c r="A1100" s="139" t="s">
        <v>81</v>
      </c>
      <c r="B1100" s="140" t="s">
        <v>73</v>
      </c>
      <c r="C1100" s="140" t="s">
        <v>82</v>
      </c>
      <c r="D1100" s="140" t="s">
        <v>229</v>
      </c>
      <c r="E1100" s="140" t="s">
        <v>170</v>
      </c>
      <c r="F1100" s="140" t="s">
        <v>36</v>
      </c>
      <c r="G1100" s="117" t="s">
        <v>231</v>
      </c>
      <c r="H1100" s="140" t="s">
        <v>14</v>
      </c>
      <c r="I1100" s="145"/>
      <c r="J1100" s="205" t="s">
        <v>98</v>
      </c>
      <c r="K1100" s="3" t="s">
        <v>160</v>
      </c>
      <c r="L1100" s="84"/>
      <c r="M1100" s="84"/>
      <c r="N1100" s="84"/>
      <c r="O1100" s="84"/>
      <c r="P1100" s="84">
        <v>0.85</v>
      </c>
      <c r="Q1100" s="84">
        <v>0.6</v>
      </c>
      <c r="R1100" s="82">
        <v>96445038</v>
      </c>
      <c r="S1100" s="150" t="s">
        <v>180</v>
      </c>
      <c r="T1100" s="82">
        <v>1</v>
      </c>
      <c r="U1100" s="85">
        <v>2684.64</v>
      </c>
      <c r="V1100" s="85"/>
      <c r="W1100" s="86"/>
      <c r="Y1100" s="85"/>
      <c r="Z1100" s="85"/>
      <c r="AB1100" s="85"/>
      <c r="AC1100" s="85"/>
    </row>
    <row r="1101" spans="1:29" s="119" customFormat="1" ht="12" thickBot="1">
      <c r="A1101" s="139" t="s">
        <v>81</v>
      </c>
      <c r="B1101" s="140" t="s">
        <v>73</v>
      </c>
      <c r="C1101" s="140" t="s">
        <v>82</v>
      </c>
      <c r="D1101" s="140" t="s">
        <v>229</v>
      </c>
      <c r="E1101" s="140" t="s">
        <v>170</v>
      </c>
      <c r="F1101" s="140" t="s">
        <v>36</v>
      </c>
      <c r="G1101" s="117" t="s">
        <v>231</v>
      </c>
      <c r="H1101" s="140" t="s">
        <v>14</v>
      </c>
      <c r="I1101" s="145"/>
      <c r="J1101" s="194" t="s">
        <v>98</v>
      </c>
      <c r="K1101" s="88" t="s">
        <v>161</v>
      </c>
      <c r="L1101" s="89"/>
      <c r="M1101" s="89"/>
      <c r="N1101" s="89"/>
      <c r="O1101" s="89"/>
      <c r="P1101" s="89">
        <v>0.85</v>
      </c>
      <c r="Q1101" s="89">
        <v>0.6</v>
      </c>
      <c r="R1101" s="90">
        <v>96445038</v>
      </c>
      <c r="S1101" s="154" t="s">
        <v>180</v>
      </c>
      <c r="T1101" s="90">
        <v>1</v>
      </c>
      <c r="U1101" s="91">
        <v>2684.64</v>
      </c>
      <c r="V1101" s="91"/>
      <c r="W1101" s="92"/>
      <c r="Y1101" s="85"/>
      <c r="Z1101" s="85"/>
      <c r="AB1101" s="85"/>
      <c r="AC1101" s="85"/>
    </row>
    <row r="1102" spans="1:29" s="119" customFormat="1">
      <c r="A1102" s="139" t="s">
        <v>81</v>
      </c>
      <c r="B1102" s="140" t="s">
        <v>73</v>
      </c>
      <c r="C1102" s="140" t="s">
        <v>82</v>
      </c>
      <c r="D1102" s="140" t="s">
        <v>229</v>
      </c>
      <c r="E1102" s="140" t="s">
        <v>170</v>
      </c>
      <c r="F1102" s="140" t="s">
        <v>36</v>
      </c>
      <c r="G1102" s="117"/>
      <c r="H1102" s="140" t="s">
        <v>14</v>
      </c>
      <c r="I1102" s="145"/>
      <c r="J1102" s="192" t="s">
        <v>99</v>
      </c>
      <c r="K1102" s="77" t="s">
        <v>165</v>
      </c>
      <c r="L1102" s="78">
        <v>0.60000000000000009</v>
      </c>
      <c r="M1102" s="78">
        <v>0.95</v>
      </c>
      <c r="N1102" s="78">
        <v>0.95</v>
      </c>
      <c r="O1102" s="78">
        <v>1</v>
      </c>
      <c r="P1102" s="78">
        <v>0.85</v>
      </c>
      <c r="Q1102" s="78">
        <v>0.6</v>
      </c>
      <c r="R1102" s="79">
        <v>96226990</v>
      </c>
      <c r="S1102" s="153" t="s">
        <v>180</v>
      </c>
      <c r="T1102" s="79">
        <v>1</v>
      </c>
      <c r="U1102" s="80">
        <v>2559.9041999999999</v>
      </c>
      <c r="V1102" s="80">
        <f>T1102*(U1102*(1+P1102)*1.18)+L1102*M1102*$V$1</f>
        <v>6773.8708686</v>
      </c>
      <c r="W1102" s="102">
        <f>T1102*(U1102*(1+Q1102)*1.18)+L1102*N1102*$W$1</f>
        <v>5636.7991296</v>
      </c>
      <c r="Y1102" s="124">
        <f>L1102*M1102*O1102*$V$1</f>
        <v>1185.6000000000001</v>
      </c>
      <c r="Z1102" s="85">
        <f>V1102-Y1102</f>
        <v>5588.2708685999996</v>
      </c>
      <c r="AB1102" s="85">
        <f>L1102*N1102*O1102*$W$1</f>
        <v>803.7</v>
      </c>
      <c r="AC1102" s="85">
        <f>W1102-AB1102</f>
        <v>4833.0991296000002</v>
      </c>
    </row>
    <row r="1103" spans="1:29" s="119" customFormat="1" ht="12" thickBot="1">
      <c r="A1103" s="139" t="s">
        <v>81</v>
      </c>
      <c r="B1103" s="140" t="s">
        <v>73</v>
      </c>
      <c r="C1103" s="140" t="s">
        <v>82</v>
      </c>
      <c r="D1103" s="140" t="s">
        <v>229</v>
      </c>
      <c r="E1103" s="140" t="s">
        <v>170</v>
      </c>
      <c r="F1103" s="140" t="s">
        <v>36</v>
      </c>
      <c r="G1103" s="117"/>
      <c r="H1103" s="140" t="s">
        <v>14</v>
      </c>
      <c r="I1103" s="145"/>
      <c r="J1103" s="194" t="s">
        <v>99</v>
      </c>
      <c r="K1103" s="88" t="s">
        <v>166</v>
      </c>
      <c r="L1103" s="89"/>
      <c r="M1103" s="89"/>
      <c r="N1103" s="89"/>
      <c r="O1103" s="89"/>
      <c r="P1103" s="89">
        <v>0.85</v>
      </c>
      <c r="Q1103" s="89">
        <v>0.6</v>
      </c>
      <c r="R1103" s="90">
        <v>96226990</v>
      </c>
      <c r="S1103" s="154" t="s">
        <v>180</v>
      </c>
      <c r="T1103" s="90">
        <v>1</v>
      </c>
      <c r="U1103" s="91">
        <v>2559.9041999999999</v>
      </c>
      <c r="V1103" s="91"/>
      <c r="W1103" s="92"/>
      <c r="Y1103" s="85"/>
      <c r="Z1103" s="85"/>
      <c r="AB1103" s="85"/>
      <c r="AC1103" s="85"/>
    </row>
    <row r="1104" spans="1:29" s="119" customFormat="1" ht="12" thickBot="1">
      <c r="A1104" s="139" t="s">
        <v>81</v>
      </c>
      <c r="B1104" s="140" t="s">
        <v>73</v>
      </c>
      <c r="C1104" s="140" t="s">
        <v>82</v>
      </c>
      <c r="D1104" s="140" t="s">
        <v>229</v>
      </c>
      <c r="E1104" s="140" t="s">
        <v>170</v>
      </c>
      <c r="F1104" s="140" t="s">
        <v>36</v>
      </c>
      <c r="G1104" s="117"/>
      <c r="H1104" s="140" t="s">
        <v>14</v>
      </c>
      <c r="I1104" s="145"/>
      <c r="J1104" s="195" t="s">
        <v>92</v>
      </c>
      <c r="K1104" s="94" t="s">
        <v>167</v>
      </c>
      <c r="L1104" s="95">
        <v>2</v>
      </c>
      <c r="M1104" s="95">
        <v>1.4249999999999998</v>
      </c>
      <c r="N1104" s="95">
        <v>1.8049999999999999</v>
      </c>
      <c r="O1104" s="95">
        <v>1</v>
      </c>
      <c r="P1104" s="95">
        <v>0.85</v>
      </c>
      <c r="Q1104" s="95">
        <v>0.6</v>
      </c>
      <c r="R1104" s="100" t="s">
        <v>180</v>
      </c>
      <c r="S1104" s="152" t="s">
        <v>180</v>
      </c>
      <c r="T1104" s="100"/>
      <c r="U1104" s="106"/>
      <c r="V1104" s="106"/>
      <c r="W1104" s="81"/>
      <c r="Y1104" s="85"/>
      <c r="Z1104" s="85"/>
      <c r="AB1104" s="85"/>
      <c r="AC1104" s="85"/>
    </row>
    <row r="1105" spans="1:29" s="119" customFormat="1">
      <c r="A1105" s="209" t="s">
        <v>234</v>
      </c>
      <c r="B1105" s="181" t="s">
        <v>64</v>
      </c>
      <c r="C1105" s="181" t="s">
        <v>83</v>
      </c>
      <c r="D1105" s="181" t="s">
        <v>84</v>
      </c>
      <c r="E1105" s="181" t="s">
        <v>169</v>
      </c>
      <c r="F1105" s="181" t="s">
        <v>36</v>
      </c>
      <c r="G1105" s="181"/>
      <c r="H1105" s="181" t="s">
        <v>14</v>
      </c>
      <c r="I1105" s="210"/>
      <c r="J1105" s="196" t="s">
        <v>89</v>
      </c>
      <c r="K1105" s="133" t="s">
        <v>20</v>
      </c>
      <c r="L1105" s="134">
        <v>0.4</v>
      </c>
      <c r="M1105" s="134">
        <v>0.95</v>
      </c>
      <c r="N1105" s="134">
        <v>0.85499999999999998</v>
      </c>
      <c r="O1105" s="134">
        <v>1</v>
      </c>
      <c r="P1105" s="134">
        <v>0.88</v>
      </c>
      <c r="Q1105" s="134">
        <f>P1105</f>
        <v>0.88</v>
      </c>
      <c r="R1105" s="135">
        <v>95599912</v>
      </c>
      <c r="S1105" s="157" t="s">
        <v>19</v>
      </c>
      <c r="T1105" s="135">
        <v>3.2</v>
      </c>
      <c r="U1105" s="136">
        <v>275.43059999999997</v>
      </c>
      <c r="V1105" s="136">
        <f>U1105*(1+P1105)*T1105*1.18+((U1106+U1107)*(1+P1106))*1.18+L1105*M1105*$V$1</f>
        <v>3361.364800928</v>
      </c>
      <c r="W1105" s="137">
        <f>U1105*(1+Q1105)*T1105*1.18+((U1106+U1107)*(1+Q1106))*1.18+L1105*N1105*$W$1</f>
        <v>2969.9799329279995</v>
      </c>
      <c r="Y1105" s="124">
        <f>L1105*M1105*O1105*$V$1</f>
        <v>790.4</v>
      </c>
      <c r="Z1105" s="85">
        <f>V1105-Y1105</f>
        <v>2570.9648009279999</v>
      </c>
      <c r="AB1105" s="85">
        <f>L1105*N1105*O1105*$W$1</f>
        <v>482.22</v>
      </c>
      <c r="AC1105" s="85">
        <f>W1105-AB1105</f>
        <v>2487.7599329279992</v>
      </c>
    </row>
    <row r="1106" spans="1:29" s="119" customFormat="1">
      <c r="A1106" s="139" t="s">
        <v>234</v>
      </c>
      <c r="B1106" s="140" t="s">
        <v>64</v>
      </c>
      <c r="C1106" s="140" t="s">
        <v>83</v>
      </c>
      <c r="D1106" s="140" t="s">
        <v>84</v>
      </c>
      <c r="E1106" s="140" t="s">
        <v>169</v>
      </c>
      <c r="F1106" s="140" t="s">
        <v>36</v>
      </c>
      <c r="G1106" s="140"/>
      <c r="H1106" s="140" t="s">
        <v>14</v>
      </c>
      <c r="I1106" s="145"/>
      <c r="J1106" s="197" t="s">
        <v>89</v>
      </c>
      <c r="K1106" s="3" t="s">
        <v>21</v>
      </c>
      <c r="L1106" s="84"/>
      <c r="M1106" s="84"/>
      <c r="N1106" s="84"/>
      <c r="O1106" s="84"/>
      <c r="P1106" s="84">
        <v>0.85</v>
      </c>
      <c r="Q1106" s="84">
        <v>0.6</v>
      </c>
      <c r="R1106" s="82">
        <v>25183779</v>
      </c>
      <c r="S1106" s="150" t="s">
        <v>180</v>
      </c>
      <c r="T1106" s="82">
        <v>1</v>
      </c>
      <c r="U1106" s="85">
        <v>236.05860000000001</v>
      </c>
      <c r="V1106" s="85"/>
      <c r="W1106" s="86"/>
      <c r="Y1106" s="85"/>
      <c r="Z1106" s="85"/>
      <c r="AB1106" s="85"/>
      <c r="AC1106" s="85"/>
    </row>
    <row r="1107" spans="1:29" s="119" customFormat="1" ht="12" thickBot="1">
      <c r="A1107" s="139" t="s">
        <v>234</v>
      </c>
      <c r="B1107" s="140" t="s">
        <v>64</v>
      </c>
      <c r="C1107" s="140" t="s">
        <v>83</v>
      </c>
      <c r="D1107" s="140" t="s">
        <v>84</v>
      </c>
      <c r="E1107" s="140" t="s">
        <v>169</v>
      </c>
      <c r="F1107" s="140" t="s">
        <v>36</v>
      </c>
      <c r="G1107" s="140"/>
      <c r="H1107" s="140" t="s">
        <v>14</v>
      </c>
      <c r="I1107" s="145"/>
      <c r="J1107" s="198" t="s">
        <v>89</v>
      </c>
      <c r="K1107" s="88" t="s">
        <v>22</v>
      </c>
      <c r="L1107" s="89"/>
      <c r="M1107" s="89"/>
      <c r="N1107" s="89"/>
      <c r="O1107" s="89"/>
      <c r="P1107" s="89">
        <v>0.85</v>
      </c>
      <c r="Q1107" s="89">
        <v>0.6</v>
      </c>
      <c r="R1107" s="90">
        <v>94525246</v>
      </c>
      <c r="S1107" s="156" t="s">
        <v>19</v>
      </c>
      <c r="T1107" s="90">
        <v>1</v>
      </c>
      <c r="U1107" s="91">
        <v>45.991800000000005</v>
      </c>
      <c r="V1107" s="91"/>
      <c r="W1107" s="92"/>
      <c r="Y1107" s="85"/>
      <c r="Z1107" s="85"/>
      <c r="AB1107" s="85"/>
      <c r="AC1107" s="85"/>
    </row>
    <row r="1108" spans="1:29" s="119" customFormat="1" ht="12" thickBot="1">
      <c r="A1108" s="139" t="s">
        <v>234</v>
      </c>
      <c r="B1108" s="140" t="s">
        <v>64</v>
      </c>
      <c r="C1108" s="140" t="s">
        <v>83</v>
      </c>
      <c r="D1108" s="140" t="s">
        <v>84</v>
      </c>
      <c r="E1108" s="140" t="s">
        <v>169</v>
      </c>
      <c r="F1108" s="140" t="s">
        <v>36</v>
      </c>
      <c r="G1108" s="140"/>
      <c r="H1108" s="140" t="s">
        <v>14</v>
      </c>
      <c r="I1108" s="145"/>
      <c r="J1108" s="195" t="s">
        <v>90</v>
      </c>
      <c r="K1108" s="94" t="s">
        <v>23</v>
      </c>
      <c r="L1108" s="95">
        <v>0.3</v>
      </c>
      <c r="M1108" s="95">
        <v>0.85499999999999998</v>
      </c>
      <c r="N1108" s="95">
        <v>0.66499999999999992</v>
      </c>
      <c r="O1108" s="95">
        <v>1</v>
      </c>
      <c r="P1108" s="95">
        <v>0.85</v>
      </c>
      <c r="Q1108" s="95">
        <v>0.6</v>
      </c>
      <c r="R1108" s="96">
        <v>96591485</v>
      </c>
      <c r="S1108" s="152" t="s">
        <v>180</v>
      </c>
      <c r="T1108" s="97">
        <v>1</v>
      </c>
      <c r="U1108" s="98">
        <v>432.072</v>
      </c>
      <c r="V1108" s="98">
        <f>T1108*(U1108*(1+P1108)*1.18)+L1108*M1108*$V$1</f>
        <v>1476.733176</v>
      </c>
      <c r="W1108" s="81">
        <f>T1108*(U1108*(1+Q1108)*1.18)+L1108*N1108*$W$1</f>
        <v>1097.046936</v>
      </c>
      <c r="Y1108" s="124">
        <f t="shared" ref="Y1108:Y1113" si="388">L1108*M1108*O1108*$V$1</f>
        <v>533.52</v>
      </c>
      <c r="Z1108" s="85">
        <f t="shared" ref="Z1108:Z1113" si="389">V1108-Y1108</f>
        <v>943.21317599999998</v>
      </c>
      <c r="AB1108" s="85">
        <f t="shared" ref="AB1108:AB1113" si="390">L1108*N1108*O1108*$W$1</f>
        <v>281.29499999999996</v>
      </c>
      <c r="AC1108" s="85">
        <f t="shared" ref="AC1108:AC1113" si="391">W1108-AB1108</f>
        <v>815.751936</v>
      </c>
    </row>
    <row r="1109" spans="1:29" s="119" customFormat="1" ht="12" thickBot="1">
      <c r="A1109" s="139" t="s">
        <v>234</v>
      </c>
      <c r="B1109" s="140" t="s">
        <v>64</v>
      </c>
      <c r="C1109" s="140" t="s">
        <v>83</v>
      </c>
      <c r="D1109" s="140" t="s">
        <v>84</v>
      </c>
      <c r="E1109" s="140" t="s">
        <v>169</v>
      </c>
      <c r="F1109" s="140" t="s">
        <v>36</v>
      </c>
      <c r="G1109" s="140"/>
      <c r="H1109" s="140" t="s">
        <v>14</v>
      </c>
      <c r="I1109" s="145"/>
      <c r="J1109" s="199" t="s">
        <v>91</v>
      </c>
      <c r="K1109" s="94" t="s">
        <v>157</v>
      </c>
      <c r="L1109" s="95">
        <v>0.3</v>
      </c>
      <c r="M1109" s="95">
        <v>0.95</v>
      </c>
      <c r="N1109" s="95">
        <v>0.95</v>
      </c>
      <c r="O1109" s="95">
        <v>1</v>
      </c>
      <c r="P1109" s="95">
        <v>0.85</v>
      </c>
      <c r="Q1109" s="95">
        <v>0.6</v>
      </c>
      <c r="R1109" s="100">
        <v>96425700</v>
      </c>
      <c r="S1109" s="152" t="s">
        <v>180</v>
      </c>
      <c r="T1109" s="100">
        <v>1</v>
      </c>
      <c r="U1109" s="98">
        <v>610.73519999999996</v>
      </c>
      <c r="V1109" s="98">
        <f>T1109*(U1109*(1+P1109)*1.18)+L1109*M1109*$V$1</f>
        <v>1926.0349415999999</v>
      </c>
      <c r="W1109" s="81">
        <f>T1109*(U1109*(1+Q1109)*1.18)+L1109*N1109*$W$1</f>
        <v>1554.9180575999999</v>
      </c>
      <c r="Y1109" s="124">
        <f t="shared" si="388"/>
        <v>592.79999999999995</v>
      </c>
      <c r="Z1109" s="85">
        <f t="shared" si="389"/>
        <v>1333.2349416</v>
      </c>
      <c r="AB1109" s="85">
        <f t="shared" si="390"/>
        <v>401.84999999999997</v>
      </c>
      <c r="AC1109" s="85">
        <f t="shared" si="391"/>
        <v>1153.0680576</v>
      </c>
    </row>
    <row r="1110" spans="1:29" s="119" customFormat="1" ht="12" thickBot="1">
      <c r="A1110" s="139" t="s">
        <v>234</v>
      </c>
      <c r="B1110" s="140" t="s">
        <v>64</v>
      </c>
      <c r="C1110" s="140" t="s">
        <v>83</v>
      </c>
      <c r="D1110" s="140" t="s">
        <v>84</v>
      </c>
      <c r="E1110" s="140" t="s">
        <v>169</v>
      </c>
      <c r="F1110" s="140" t="s">
        <v>36</v>
      </c>
      <c r="G1110" s="140"/>
      <c r="H1110" s="140" t="s">
        <v>14</v>
      </c>
      <c r="I1110" s="145"/>
      <c r="J1110" s="199" t="s">
        <v>158</v>
      </c>
      <c r="K1110" s="94" t="s">
        <v>159</v>
      </c>
      <c r="L1110" s="95">
        <v>0.4</v>
      </c>
      <c r="M1110" s="95">
        <v>0.95</v>
      </c>
      <c r="N1110" s="95">
        <v>0.95</v>
      </c>
      <c r="O1110" s="95">
        <v>1</v>
      </c>
      <c r="P1110" s="95">
        <v>0.85</v>
      </c>
      <c r="Q1110" s="95">
        <v>0.6</v>
      </c>
      <c r="R1110" s="100">
        <v>25183131</v>
      </c>
      <c r="S1110" s="152" t="s">
        <v>180</v>
      </c>
      <c r="T1110" s="100">
        <v>4</v>
      </c>
      <c r="U1110" s="98">
        <v>220.83</v>
      </c>
      <c r="V1110" s="98">
        <f>T1110*(U1110*(1+P1110)*1.18)+L1110*M1110*$V$1</f>
        <v>2718.6875600000003</v>
      </c>
      <c r="W1110" s="81">
        <f>T1110*(U1110*(1+Q1110)*1.18)+L1110*N1110*$W$1</f>
        <v>2203.5081600000003</v>
      </c>
      <c r="Y1110" s="124">
        <f t="shared" si="388"/>
        <v>790.4</v>
      </c>
      <c r="Z1110" s="85">
        <f t="shared" si="389"/>
        <v>1928.2875600000002</v>
      </c>
      <c r="AB1110" s="85">
        <f t="shared" si="390"/>
        <v>535.79999999999995</v>
      </c>
      <c r="AC1110" s="85">
        <f t="shared" si="391"/>
        <v>1667.7081600000004</v>
      </c>
    </row>
    <row r="1111" spans="1:29" s="119" customFormat="1" ht="12" thickBot="1">
      <c r="A1111" s="139" t="s">
        <v>234</v>
      </c>
      <c r="B1111" s="140" t="s">
        <v>64</v>
      </c>
      <c r="C1111" s="140" t="s">
        <v>83</v>
      </c>
      <c r="D1111" s="140" t="s">
        <v>84</v>
      </c>
      <c r="E1111" s="140" t="s">
        <v>169</v>
      </c>
      <c r="F1111" s="140" t="s">
        <v>36</v>
      </c>
      <c r="G1111" s="140"/>
      <c r="H1111" s="140" t="s">
        <v>14</v>
      </c>
      <c r="I1111" s="145"/>
      <c r="J1111" s="195" t="s">
        <v>93</v>
      </c>
      <c r="K1111" s="94" t="s">
        <v>24</v>
      </c>
      <c r="L1111" s="95">
        <v>0.3</v>
      </c>
      <c r="M1111" s="95">
        <v>0.95</v>
      </c>
      <c r="N1111" s="95">
        <v>0.95</v>
      </c>
      <c r="O1111" s="95">
        <v>1</v>
      </c>
      <c r="P1111" s="95">
        <v>0.85</v>
      </c>
      <c r="Q1111" s="95">
        <v>0.6</v>
      </c>
      <c r="R1111" s="100">
        <v>25182496</v>
      </c>
      <c r="S1111" s="100">
        <v>19347521</v>
      </c>
      <c r="T1111" s="100">
        <v>1</v>
      </c>
      <c r="U1111" s="98">
        <v>1413.72</v>
      </c>
      <c r="V1111" s="98">
        <f>T1111*(U1111*(1+P1111)*1.18)+L1111*M1111*$V$1</f>
        <v>3678.9507599999997</v>
      </c>
      <c r="W1111" s="81">
        <f>T1111*(U1111*(1+Q1111)*1.18)+L1111*N1111*$W$1</f>
        <v>3070.95336</v>
      </c>
      <c r="Y1111" s="124">
        <f t="shared" si="388"/>
        <v>592.79999999999995</v>
      </c>
      <c r="Z1111" s="85">
        <f t="shared" si="389"/>
        <v>3086.1507599999995</v>
      </c>
      <c r="AB1111" s="85">
        <f t="shared" si="390"/>
        <v>401.84999999999997</v>
      </c>
      <c r="AC1111" s="85">
        <f t="shared" si="391"/>
        <v>2669.1033600000001</v>
      </c>
    </row>
    <row r="1112" spans="1:29" s="119" customFormat="1" ht="12" thickBot="1">
      <c r="A1112" s="139" t="s">
        <v>234</v>
      </c>
      <c r="B1112" s="140" t="s">
        <v>64</v>
      </c>
      <c r="C1112" s="140" t="s">
        <v>83</v>
      </c>
      <c r="D1112" s="140" t="s">
        <v>84</v>
      </c>
      <c r="E1112" s="140" t="s">
        <v>169</v>
      </c>
      <c r="F1112" s="140" t="s">
        <v>36</v>
      </c>
      <c r="G1112" s="140"/>
      <c r="H1112" s="140" t="s">
        <v>14</v>
      </c>
      <c r="I1112" s="145"/>
      <c r="J1112" s="195" t="s">
        <v>94</v>
      </c>
      <c r="K1112" s="94" t="s">
        <v>25</v>
      </c>
      <c r="L1112" s="95">
        <v>1</v>
      </c>
      <c r="M1112" s="95">
        <v>0.47499999999999998</v>
      </c>
      <c r="N1112" s="95">
        <v>0.52249999999999996</v>
      </c>
      <c r="O1112" s="95">
        <v>1</v>
      </c>
      <c r="P1112" s="95">
        <v>0.85</v>
      </c>
      <c r="Q1112" s="95">
        <v>0.6</v>
      </c>
      <c r="R1112" s="100">
        <v>96446176</v>
      </c>
      <c r="S1112" s="152" t="s">
        <v>180</v>
      </c>
      <c r="T1112" s="100">
        <v>1</v>
      </c>
      <c r="U1112" s="98">
        <v>1900.4436000000001</v>
      </c>
      <c r="V1112" s="98">
        <f>T1112*(U1112*(1+P1112)*1.18)+L1112*M1112*$V$1</f>
        <v>5136.6683788</v>
      </c>
      <c r="W1112" s="81">
        <f>T1112*(U1112*(1+Q1112)*1.18)+L1112*N1112*$W$1</f>
        <v>4324.7625167999995</v>
      </c>
      <c r="Y1112" s="124">
        <f t="shared" si="388"/>
        <v>988</v>
      </c>
      <c r="Z1112" s="85">
        <f t="shared" si="389"/>
        <v>4148.6683788</v>
      </c>
      <c r="AB1112" s="85">
        <f t="shared" si="390"/>
        <v>736.72499999999991</v>
      </c>
      <c r="AC1112" s="85">
        <f t="shared" si="391"/>
        <v>3588.0375167999996</v>
      </c>
    </row>
    <row r="1113" spans="1:29" s="119" customFormat="1">
      <c r="A1113" s="139" t="s">
        <v>234</v>
      </c>
      <c r="B1113" s="140" t="s">
        <v>64</v>
      </c>
      <c r="C1113" s="140" t="s">
        <v>83</v>
      </c>
      <c r="D1113" s="140" t="s">
        <v>84</v>
      </c>
      <c r="E1113" s="140" t="s">
        <v>169</v>
      </c>
      <c r="F1113" s="140" t="s">
        <v>36</v>
      </c>
      <c r="G1113" s="140"/>
      <c r="H1113" s="140" t="s">
        <v>14</v>
      </c>
      <c r="I1113" s="145"/>
      <c r="J1113" s="192" t="s">
        <v>95</v>
      </c>
      <c r="K1113" s="77" t="s">
        <v>25</v>
      </c>
      <c r="L1113" s="78">
        <v>1.3</v>
      </c>
      <c r="M1113" s="78">
        <v>0.85499999999999998</v>
      </c>
      <c r="N1113" s="78">
        <v>0.71249999999999991</v>
      </c>
      <c r="O1113" s="78">
        <v>1</v>
      </c>
      <c r="P1113" s="78">
        <v>0.85</v>
      </c>
      <c r="Q1113" s="78">
        <v>0.6</v>
      </c>
      <c r="R1113" s="79">
        <v>96446176</v>
      </c>
      <c r="S1113" s="153" t="s">
        <v>180</v>
      </c>
      <c r="T1113" s="79">
        <v>1</v>
      </c>
      <c r="U1113" s="80">
        <v>1900.4436000000001</v>
      </c>
      <c r="V1113" s="80">
        <f>T1113*(U1113*(1+P1113)*1.18)+T1114*(U1114*(1+P1114)*1.18)+L1113*M1113*$V$1</f>
        <v>15195.820092</v>
      </c>
      <c r="W1113" s="102">
        <f>T1113*(U1113*(1+Q1113)*1.18)+T1114*(U1114*(1+Q1114)*1.18)+L1113*N1113*$W$1</f>
        <v>12448.845012000002</v>
      </c>
      <c r="Y1113" s="124">
        <f t="shared" si="388"/>
        <v>2311.92</v>
      </c>
      <c r="Z1113" s="85">
        <f t="shared" si="389"/>
        <v>12883.900092</v>
      </c>
      <c r="AB1113" s="85">
        <f t="shared" si="390"/>
        <v>1306.0124999999998</v>
      </c>
      <c r="AC1113" s="85">
        <f t="shared" si="391"/>
        <v>11142.832512000001</v>
      </c>
    </row>
    <row r="1114" spans="1:29" s="119" customFormat="1">
      <c r="A1114" s="139" t="s">
        <v>234</v>
      </c>
      <c r="B1114" s="140" t="s">
        <v>64</v>
      </c>
      <c r="C1114" s="140" t="s">
        <v>83</v>
      </c>
      <c r="D1114" s="140" t="s">
        <v>84</v>
      </c>
      <c r="E1114" s="140" t="s">
        <v>169</v>
      </c>
      <c r="F1114" s="140" t="s">
        <v>36</v>
      </c>
      <c r="G1114" s="140"/>
      <c r="H1114" s="140" t="s">
        <v>14</v>
      </c>
      <c r="I1114" s="145"/>
      <c r="J1114" s="193" t="s">
        <v>95</v>
      </c>
      <c r="K1114" s="3" t="s">
        <v>26</v>
      </c>
      <c r="L1114" s="84"/>
      <c r="M1114" s="84"/>
      <c r="N1114" s="84"/>
      <c r="O1114" s="84"/>
      <c r="P1114" s="84">
        <v>0.85</v>
      </c>
      <c r="Q1114" s="84">
        <v>0.6</v>
      </c>
      <c r="R1114" s="82">
        <v>96455424</v>
      </c>
      <c r="S1114" s="150" t="s">
        <v>180</v>
      </c>
      <c r="T1114" s="82">
        <v>2</v>
      </c>
      <c r="U1114" s="85">
        <v>2000.7402</v>
      </c>
      <c r="V1114" s="85"/>
      <c r="W1114" s="86"/>
      <c r="Y1114" s="85"/>
      <c r="Z1114" s="85"/>
      <c r="AB1114" s="85"/>
      <c r="AC1114" s="85"/>
    </row>
    <row r="1115" spans="1:29" s="119" customFormat="1" ht="12" thickBot="1">
      <c r="A1115" s="139" t="s">
        <v>234</v>
      </c>
      <c r="B1115" s="140" t="s">
        <v>64</v>
      </c>
      <c r="C1115" s="140" t="s">
        <v>83</v>
      </c>
      <c r="D1115" s="140" t="s">
        <v>84</v>
      </c>
      <c r="E1115" s="140" t="s">
        <v>169</v>
      </c>
      <c r="F1115" s="140" t="s">
        <v>36</v>
      </c>
      <c r="G1115" s="140"/>
      <c r="H1115" s="140" t="s">
        <v>14</v>
      </c>
      <c r="I1115" s="145"/>
      <c r="J1115" s="194" t="s">
        <v>95</v>
      </c>
      <c r="K1115" s="88" t="s">
        <v>27</v>
      </c>
      <c r="L1115" s="89"/>
      <c r="M1115" s="89"/>
      <c r="N1115" s="89"/>
      <c r="O1115" s="89"/>
      <c r="P1115" s="89">
        <v>0.85</v>
      </c>
      <c r="Q1115" s="89">
        <v>0.6</v>
      </c>
      <c r="R1115" s="90"/>
      <c r="S1115" s="90"/>
      <c r="T1115" s="90"/>
      <c r="U1115" s="91"/>
      <c r="V1115" s="91"/>
      <c r="W1115" s="92"/>
      <c r="Y1115" s="85"/>
      <c r="Z1115" s="85"/>
      <c r="AB1115" s="85"/>
      <c r="AC1115" s="85"/>
    </row>
    <row r="1116" spans="1:29" s="119" customFormat="1" ht="12" thickBot="1">
      <c r="A1116" s="139" t="s">
        <v>234</v>
      </c>
      <c r="B1116" s="140" t="s">
        <v>64</v>
      </c>
      <c r="C1116" s="140" t="s">
        <v>83</v>
      </c>
      <c r="D1116" s="140" t="s">
        <v>84</v>
      </c>
      <c r="E1116" s="140" t="s">
        <v>169</v>
      </c>
      <c r="F1116" s="140" t="s">
        <v>36</v>
      </c>
      <c r="G1116" s="140"/>
      <c r="H1116" s="140" t="s">
        <v>14</v>
      </c>
      <c r="I1116" s="145"/>
      <c r="J1116" s="195" t="s">
        <v>96</v>
      </c>
      <c r="K1116" s="94" t="s">
        <v>28</v>
      </c>
      <c r="L1116" s="95">
        <v>1.6</v>
      </c>
      <c r="M1116" s="95">
        <v>0.57950000000000002</v>
      </c>
      <c r="N1116" s="95">
        <v>0.61749999999999994</v>
      </c>
      <c r="O1116" s="95">
        <v>1</v>
      </c>
      <c r="P1116" s="95">
        <v>0.85</v>
      </c>
      <c r="Q1116" s="95">
        <v>0.6</v>
      </c>
      <c r="R1116" s="100">
        <v>96446178</v>
      </c>
      <c r="S1116" s="152" t="s">
        <v>180</v>
      </c>
      <c r="T1116" s="100">
        <v>1</v>
      </c>
      <c r="U1116" s="98">
        <v>1356.2736</v>
      </c>
      <c r="V1116" s="98">
        <f>T1116*(U1116*(1+P1116)*1.18)+L1116*M1116*$V$1</f>
        <v>4889.3212688000003</v>
      </c>
      <c r="W1116" s="81">
        <f>T1116*(U1116*(1+Q1116)*1.18)+L1116*N1116*$W$1</f>
        <v>3953.7245567999998</v>
      </c>
      <c r="Y1116" s="124">
        <f t="shared" ref="Y1116:Y1117" si="392">L1116*M1116*O1116*$V$1</f>
        <v>1928.576</v>
      </c>
      <c r="Z1116" s="85">
        <f t="shared" ref="Z1116:Z1117" si="393">V1116-Y1116</f>
        <v>2960.7452688000003</v>
      </c>
      <c r="AB1116" s="85">
        <f t="shared" ref="AB1116:AB1117" si="394">L1116*N1116*O1116*$W$1</f>
        <v>1393.08</v>
      </c>
      <c r="AC1116" s="85">
        <f t="shared" ref="AC1116:AC1117" si="395">W1116-AB1116</f>
        <v>2560.6445567999999</v>
      </c>
    </row>
    <row r="1117" spans="1:29" s="119" customFormat="1">
      <c r="A1117" s="139" t="s">
        <v>234</v>
      </c>
      <c r="B1117" s="140" t="s">
        <v>64</v>
      </c>
      <c r="C1117" s="140" t="s">
        <v>83</v>
      </c>
      <c r="D1117" s="140" t="s">
        <v>84</v>
      </c>
      <c r="E1117" s="140" t="s">
        <v>169</v>
      </c>
      <c r="F1117" s="140" t="s">
        <v>36</v>
      </c>
      <c r="G1117" s="140"/>
      <c r="H1117" s="140" t="s">
        <v>14</v>
      </c>
      <c r="I1117" s="145"/>
      <c r="J1117" s="192" t="s">
        <v>184</v>
      </c>
      <c r="K1117" s="77" t="s">
        <v>28</v>
      </c>
      <c r="L1117" s="78">
        <v>1.1000000000000001</v>
      </c>
      <c r="M1117" s="78">
        <v>0.8929999999999999</v>
      </c>
      <c r="N1117" s="78">
        <v>0.76</v>
      </c>
      <c r="O1117" s="78">
        <v>1</v>
      </c>
      <c r="P1117" s="78">
        <v>0.85</v>
      </c>
      <c r="Q1117" s="78">
        <v>0.6</v>
      </c>
      <c r="R1117" s="79">
        <v>96446178</v>
      </c>
      <c r="S1117" s="153" t="s">
        <v>180</v>
      </c>
      <c r="T1117" s="79">
        <v>1</v>
      </c>
      <c r="U1117" s="80">
        <v>1356.2736</v>
      </c>
      <c r="V1117" s="80">
        <f>T1117*(U1117*(1+P1117)*1.18)+T1118*(U1118*(1+P1118)*1.18)+L1117*M1117*$V$1</f>
        <v>17751.4241692</v>
      </c>
      <c r="W1117" s="102">
        <f>T1117*(U1117*(1+Q1117)*1.18)+T1118*(U1118*(1+Q1118)*1.18)+L1117*N1117*$W$1</f>
        <v>14764.265011200001</v>
      </c>
      <c r="Y1117" s="124">
        <f t="shared" si="392"/>
        <v>2043.184</v>
      </c>
      <c r="Z1117" s="85">
        <f t="shared" si="393"/>
        <v>15708.2401692</v>
      </c>
      <c r="AB1117" s="85">
        <f t="shared" si="394"/>
        <v>1178.7600000000002</v>
      </c>
      <c r="AC1117" s="85">
        <f t="shared" si="395"/>
        <v>13585.505011200001</v>
      </c>
    </row>
    <row r="1118" spans="1:29" s="119" customFormat="1">
      <c r="A1118" s="139" t="s">
        <v>234</v>
      </c>
      <c r="B1118" s="140" t="s">
        <v>64</v>
      </c>
      <c r="C1118" s="140" t="s">
        <v>83</v>
      </c>
      <c r="D1118" s="140" t="s">
        <v>84</v>
      </c>
      <c r="E1118" s="140" t="s">
        <v>169</v>
      </c>
      <c r="F1118" s="140" t="s">
        <v>36</v>
      </c>
      <c r="G1118" s="140"/>
      <c r="H1118" s="140" t="s">
        <v>14</v>
      </c>
      <c r="I1118" s="145"/>
      <c r="J1118" s="193" t="s">
        <v>184</v>
      </c>
      <c r="K1118" s="3" t="s">
        <v>30</v>
      </c>
      <c r="L1118" s="84"/>
      <c r="M1118" s="84"/>
      <c r="N1118" s="84"/>
      <c r="O1118" s="84"/>
      <c r="P1118" s="84">
        <v>0.85</v>
      </c>
      <c r="Q1118" s="84">
        <v>0.6</v>
      </c>
      <c r="R1118" s="82">
        <v>96457238</v>
      </c>
      <c r="S1118" s="150" t="s">
        <v>180</v>
      </c>
      <c r="T1118" s="82">
        <v>2</v>
      </c>
      <c r="U1118" s="85">
        <v>2919.7194</v>
      </c>
      <c r="V1118" s="85"/>
      <c r="W1118" s="86"/>
      <c r="Y1118" s="85"/>
      <c r="Z1118" s="85"/>
      <c r="AB1118" s="85"/>
      <c r="AC1118" s="85"/>
    </row>
    <row r="1119" spans="1:29" s="119" customFormat="1" ht="12" thickBot="1">
      <c r="A1119" s="139" t="s">
        <v>234</v>
      </c>
      <c r="B1119" s="140" t="s">
        <v>64</v>
      </c>
      <c r="C1119" s="140" t="s">
        <v>83</v>
      </c>
      <c r="D1119" s="140" t="s">
        <v>84</v>
      </c>
      <c r="E1119" s="140" t="s">
        <v>169</v>
      </c>
      <c r="F1119" s="140" t="s">
        <v>36</v>
      </c>
      <c r="G1119" s="140"/>
      <c r="H1119" s="140" t="s">
        <v>14</v>
      </c>
      <c r="I1119" s="145"/>
      <c r="J1119" s="194" t="s">
        <v>184</v>
      </c>
      <c r="K1119" s="88" t="s">
        <v>31</v>
      </c>
      <c r="L1119" s="89"/>
      <c r="M1119" s="89"/>
      <c r="N1119" s="89"/>
      <c r="O1119" s="89"/>
      <c r="P1119" s="89">
        <v>0.85</v>
      </c>
      <c r="Q1119" s="89">
        <v>0.6</v>
      </c>
      <c r="R1119" s="90"/>
      <c r="S1119" s="90"/>
      <c r="T1119" s="90"/>
      <c r="U1119" s="91"/>
      <c r="V1119" s="91"/>
      <c r="W1119" s="92"/>
      <c r="Y1119" s="85"/>
      <c r="Z1119" s="85"/>
      <c r="AB1119" s="85"/>
      <c r="AC1119" s="85"/>
    </row>
    <row r="1120" spans="1:29" s="119" customFormat="1">
      <c r="A1120" s="139" t="s">
        <v>234</v>
      </c>
      <c r="B1120" s="140" t="s">
        <v>64</v>
      </c>
      <c r="C1120" s="140" t="s">
        <v>83</v>
      </c>
      <c r="D1120" s="140" t="s">
        <v>84</v>
      </c>
      <c r="E1120" s="140" t="s">
        <v>169</v>
      </c>
      <c r="F1120" s="140" t="s">
        <v>36</v>
      </c>
      <c r="G1120" s="140"/>
      <c r="H1120" s="140" t="s">
        <v>14</v>
      </c>
      <c r="I1120" s="145"/>
      <c r="J1120" s="192" t="s">
        <v>98</v>
      </c>
      <c r="K1120" s="77" t="s">
        <v>160</v>
      </c>
      <c r="L1120" s="78">
        <v>1</v>
      </c>
      <c r="M1120" s="78">
        <v>1.2825</v>
      </c>
      <c r="N1120" s="78">
        <v>1.0449999999999999</v>
      </c>
      <c r="O1120" s="78">
        <v>1</v>
      </c>
      <c r="P1120" s="78">
        <v>0.85</v>
      </c>
      <c r="Q1120" s="78">
        <v>0.6</v>
      </c>
      <c r="R1120" s="79">
        <v>96424402</v>
      </c>
      <c r="S1120" s="153" t="s">
        <v>180</v>
      </c>
      <c r="T1120" s="79">
        <v>1</v>
      </c>
      <c r="U1120" s="80">
        <v>2547.3888000000002</v>
      </c>
      <c r="V1120" s="80">
        <f>T1120*(U1120*(1+P1120)*1.18)+L1120*M1120*$V$1</f>
        <v>8228.5497504000014</v>
      </c>
      <c r="W1120" s="102">
        <f>T1120*(U1120*(1+Q1120)*1.18)+L1120*N1120*$W$1</f>
        <v>6282.9200543999996</v>
      </c>
      <c r="Y1120" s="124">
        <f>L1120*M1120*O1120*$V$1</f>
        <v>2667.6</v>
      </c>
      <c r="Z1120" s="85">
        <f>V1120-Y1120</f>
        <v>5560.949750400001</v>
      </c>
      <c r="AB1120" s="85">
        <f>L1120*N1120*O1120*$W$1</f>
        <v>1473.4499999999998</v>
      </c>
      <c r="AC1120" s="85">
        <f>W1120-AB1120</f>
        <v>4809.4700543999998</v>
      </c>
    </row>
    <row r="1121" spans="1:29" s="119" customFormat="1" ht="12" thickBot="1">
      <c r="A1121" s="139" t="s">
        <v>234</v>
      </c>
      <c r="B1121" s="140" t="s">
        <v>64</v>
      </c>
      <c r="C1121" s="140" t="s">
        <v>83</v>
      </c>
      <c r="D1121" s="140" t="s">
        <v>84</v>
      </c>
      <c r="E1121" s="140" t="s">
        <v>169</v>
      </c>
      <c r="F1121" s="140" t="s">
        <v>36</v>
      </c>
      <c r="G1121" s="140"/>
      <c r="H1121" s="140" t="s">
        <v>14</v>
      </c>
      <c r="I1121" s="145"/>
      <c r="J1121" s="194" t="s">
        <v>98</v>
      </c>
      <c r="K1121" s="88" t="s">
        <v>161</v>
      </c>
      <c r="L1121" s="89"/>
      <c r="M1121" s="89"/>
      <c r="N1121" s="89"/>
      <c r="O1121" s="89"/>
      <c r="P1121" s="89">
        <v>0.85</v>
      </c>
      <c r="Q1121" s="89">
        <v>0.6</v>
      </c>
      <c r="R1121" s="90">
        <v>96424025</v>
      </c>
      <c r="S1121" s="154" t="s">
        <v>180</v>
      </c>
      <c r="T1121" s="90">
        <v>1</v>
      </c>
      <c r="U1121" s="91">
        <v>2655.0702000000001</v>
      </c>
      <c r="V1121" s="91"/>
      <c r="W1121" s="92"/>
      <c r="Y1121" s="85"/>
      <c r="Z1121" s="85"/>
      <c r="AB1121" s="85"/>
      <c r="AC1121" s="85"/>
    </row>
    <row r="1122" spans="1:29" s="119" customFormat="1">
      <c r="A1122" s="139" t="s">
        <v>234</v>
      </c>
      <c r="B1122" s="140" t="s">
        <v>64</v>
      </c>
      <c r="C1122" s="140" t="s">
        <v>83</v>
      </c>
      <c r="D1122" s="140" t="s">
        <v>84</v>
      </c>
      <c r="E1122" s="140" t="s">
        <v>169</v>
      </c>
      <c r="F1122" s="140" t="s">
        <v>36</v>
      </c>
      <c r="G1122" s="140"/>
      <c r="H1122" s="140" t="s">
        <v>14</v>
      </c>
      <c r="I1122" s="145"/>
      <c r="J1122" s="192" t="s">
        <v>99</v>
      </c>
      <c r="K1122" s="77" t="s">
        <v>165</v>
      </c>
      <c r="L1122" s="78">
        <v>0.60000000000000009</v>
      </c>
      <c r="M1122" s="78">
        <v>0.95</v>
      </c>
      <c r="N1122" s="78">
        <v>0.95</v>
      </c>
      <c r="O1122" s="78">
        <v>1</v>
      </c>
      <c r="P1122" s="78">
        <v>0.85</v>
      </c>
      <c r="Q1122" s="78">
        <v>0.6</v>
      </c>
      <c r="R1122" s="79">
        <v>95299742</v>
      </c>
      <c r="S1122" s="153" t="s">
        <v>180</v>
      </c>
      <c r="T1122" s="79">
        <v>1</v>
      </c>
      <c r="U1122" s="80">
        <v>2242.7249999999999</v>
      </c>
      <c r="V1122" s="80">
        <f>T1122*(U1122*(1+P1122)*1.18)+L1122*M1122*$V$1</f>
        <v>6081.4686750000001</v>
      </c>
      <c r="W1122" s="102">
        <f>T1122*(U1122*(1+Q1122)*1.18)+L1122*N1122*$W$1</f>
        <v>5037.9647999999997</v>
      </c>
      <c r="Y1122" s="124">
        <f>L1122*M1122*O1122*$V$1</f>
        <v>1185.6000000000001</v>
      </c>
      <c r="Z1122" s="85">
        <f>V1122-Y1122</f>
        <v>4895.8686749999997</v>
      </c>
      <c r="AB1122" s="85">
        <f>L1122*N1122*O1122*$W$1</f>
        <v>803.7</v>
      </c>
      <c r="AC1122" s="85">
        <f>W1122-AB1122</f>
        <v>4234.2647999999999</v>
      </c>
    </row>
    <row r="1123" spans="1:29" s="119" customFormat="1" ht="12" thickBot="1">
      <c r="A1123" s="139" t="s">
        <v>234</v>
      </c>
      <c r="B1123" s="140" t="s">
        <v>64</v>
      </c>
      <c r="C1123" s="140" t="s">
        <v>83</v>
      </c>
      <c r="D1123" s="140" t="s">
        <v>84</v>
      </c>
      <c r="E1123" s="140" t="s">
        <v>169</v>
      </c>
      <c r="F1123" s="140" t="s">
        <v>36</v>
      </c>
      <c r="G1123" s="140"/>
      <c r="H1123" s="140" t="s">
        <v>14</v>
      </c>
      <c r="I1123" s="145"/>
      <c r="J1123" s="194" t="s">
        <v>99</v>
      </c>
      <c r="K1123" s="88" t="s">
        <v>166</v>
      </c>
      <c r="L1123" s="89"/>
      <c r="M1123" s="89"/>
      <c r="N1123" s="89"/>
      <c r="O1123" s="89"/>
      <c r="P1123" s="89">
        <v>0.85</v>
      </c>
      <c r="Q1123" s="89">
        <v>0.6</v>
      </c>
      <c r="R1123" s="90">
        <v>95299742</v>
      </c>
      <c r="S1123" s="154" t="s">
        <v>180</v>
      </c>
      <c r="T1123" s="90">
        <v>1</v>
      </c>
      <c r="U1123" s="91">
        <v>2242.7249999999999</v>
      </c>
      <c r="V1123" s="91"/>
      <c r="W1123" s="92"/>
      <c r="Y1123" s="85"/>
      <c r="Z1123" s="85"/>
      <c r="AB1123" s="85"/>
      <c r="AC1123" s="85"/>
    </row>
    <row r="1124" spans="1:29" s="119" customFormat="1" ht="12" thickBot="1">
      <c r="A1124" s="139" t="s">
        <v>234</v>
      </c>
      <c r="B1124" s="140" t="s">
        <v>64</v>
      </c>
      <c r="C1124" s="140" t="s">
        <v>83</v>
      </c>
      <c r="D1124" s="140" t="s">
        <v>84</v>
      </c>
      <c r="E1124" s="140" t="s">
        <v>169</v>
      </c>
      <c r="F1124" s="140" t="s">
        <v>36</v>
      </c>
      <c r="G1124" s="140"/>
      <c r="H1124" s="140" t="s">
        <v>14</v>
      </c>
      <c r="I1124" s="145"/>
      <c r="J1124" s="195" t="s">
        <v>92</v>
      </c>
      <c r="K1124" s="94" t="s">
        <v>167</v>
      </c>
      <c r="L1124" s="95">
        <v>2</v>
      </c>
      <c r="M1124" s="95">
        <v>1.4249999999999998</v>
      </c>
      <c r="N1124" s="95">
        <v>1.8049999999999999</v>
      </c>
      <c r="O1124" s="95">
        <v>1</v>
      </c>
      <c r="P1124" s="95">
        <v>0.85</v>
      </c>
      <c r="Q1124" s="95">
        <v>0.6</v>
      </c>
      <c r="R1124" s="100" t="s">
        <v>180</v>
      </c>
      <c r="S1124" s="152" t="s">
        <v>180</v>
      </c>
      <c r="T1124" s="100"/>
      <c r="U1124" s="106"/>
      <c r="V1124" s="106"/>
      <c r="W1124" s="81"/>
      <c r="Y1124" s="85"/>
      <c r="Z1124" s="85"/>
      <c r="AB1124" s="85"/>
      <c r="AC1124" s="85"/>
    </row>
    <row r="1125" spans="1:29" s="119" customFormat="1">
      <c r="A1125" s="209" t="s">
        <v>234</v>
      </c>
      <c r="B1125" s="181" t="s">
        <v>86</v>
      </c>
      <c r="C1125" s="181" t="s">
        <v>87</v>
      </c>
      <c r="D1125" s="181" t="s">
        <v>85</v>
      </c>
      <c r="E1125" s="181" t="s">
        <v>169</v>
      </c>
      <c r="F1125" s="181" t="s">
        <v>36</v>
      </c>
      <c r="G1125" s="181"/>
      <c r="H1125" s="181" t="s">
        <v>12</v>
      </c>
      <c r="I1125" s="210"/>
      <c r="J1125" s="196" t="s">
        <v>89</v>
      </c>
      <c r="K1125" s="133" t="s">
        <v>20</v>
      </c>
      <c r="L1125" s="134">
        <v>0.4</v>
      </c>
      <c r="M1125" s="134">
        <v>0.95</v>
      </c>
      <c r="N1125" s="134">
        <v>0.85499999999999998</v>
      </c>
      <c r="O1125" s="134">
        <v>1</v>
      </c>
      <c r="P1125" s="134">
        <v>0.88</v>
      </c>
      <c r="Q1125" s="134">
        <f>P1125</f>
        <v>0.88</v>
      </c>
      <c r="R1125" s="135">
        <v>95599912</v>
      </c>
      <c r="S1125" s="157" t="s">
        <v>19</v>
      </c>
      <c r="T1125" s="135">
        <v>3.2</v>
      </c>
      <c r="U1125" s="136">
        <v>275.43059999999997</v>
      </c>
      <c r="V1125" s="136">
        <f>U1125*(1+P1125)*T1125*1.18+((U1126+U1127)*(1+P1126))*1.18+L1125*M1125*$V$1</f>
        <v>3350.5654999279996</v>
      </c>
      <c r="W1125" s="137">
        <f>U1125*(1+Q1125)*T1125*1.18+((U1126+U1127)*(1+Q1126))*1.18+L1125*N1125*$W$1</f>
        <v>2960.6399969280001</v>
      </c>
      <c r="Y1125" s="124">
        <f>L1125*M1125*O1125*$V$1</f>
        <v>790.4</v>
      </c>
      <c r="Z1125" s="85">
        <f>V1125-Y1125</f>
        <v>2560.1654999279995</v>
      </c>
      <c r="AB1125" s="85">
        <f>L1125*N1125*O1125*$W$1</f>
        <v>482.22</v>
      </c>
      <c r="AC1125" s="85">
        <f>W1125-AB1125</f>
        <v>2478.4199969279998</v>
      </c>
    </row>
    <row r="1126" spans="1:29" s="119" customFormat="1">
      <c r="A1126" s="139" t="s">
        <v>234</v>
      </c>
      <c r="B1126" s="140" t="s">
        <v>86</v>
      </c>
      <c r="C1126" s="140" t="s">
        <v>87</v>
      </c>
      <c r="D1126" s="140" t="s">
        <v>85</v>
      </c>
      <c r="E1126" s="140" t="s">
        <v>169</v>
      </c>
      <c r="F1126" s="140" t="s">
        <v>36</v>
      </c>
      <c r="G1126" s="140"/>
      <c r="H1126" s="140" t="s">
        <v>12</v>
      </c>
      <c r="I1126" s="145"/>
      <c r="J1126" s="197" t="s">
        <v>89</v>
      </c>
      <c r="K1126" s="3" t="s">
        <v>21</v>
      </c>
      <c r="L1126" s="84"/>
      <c r="M1126" s="84"/>
      <c r="N1126" s="84"/>
      <c r="O1126" s="84"/>
      <c r="P1126" s="84">
        <v>0.85</v>
      </c>
      <c r="Q1126" s="84">
        <v>0.6</v>
      </c>
      <c r="R1126" s="82">
        <v>25183779</v>
      </c>
      <c r="S1126" s="150" t="s">
        <v>180</v>
      </c>
      <c r="T1126" s="82">
        <v>1</v>
      </c>
      <c r="U1126" s="85">
        <v>236.05860000000001</v>
      </c>
      <c r="V1126" s="85"/>
      <c r="W1126" s="86"/>
      <c r="Y1126" s="85"/>
      <c r="Z1126" s="85"/>
      <c r="AB1126" s="85"/>
      <c r="AC1126" s="85"/>
    </row>
    <row r="1127" spans="1:29" s="119" customFormat="1" ht="12" thickBot="1">
      <c r="A1127" s="139" t="s">
        <v>234</v>
      </c>
      <c r="B1127" s="140" t="s">
        <v>86</v>
      </c>
      <c r="C1127" s="140" t="s">
        <v>87</v>
      </c>
      <c r="D1127" s="140" t="s">
        <v>85</v>
      </c>
      <c r="E1127" s="140" t="s">
        <v>169</v>
      </c>
      <c r="F1127" s="140" t="s">
        <v>36</v>
      </c>
      <c r="G1127" s="140"/>
      <c r="H1127" s="140" t="s">
        <v>12</v>
      </c>
      <c r="I1127" s="145"/>
      <c r="J1127" s="198" t="s">
        <v>89</v>
      </c>
      <c r="K1127" s="88" t="s">
        <v>22</v>
      </c>
      <c r="L1127" s="89"/>
      <c r="M1127" s="89"/>
      <c r="N1127" s="89"/>
      <c r="O1127" s="89"/>
      <c r="P1127" s="89">
        <v>0.85</v>
      </c>
      <c r="Q1127" s="89">
        <v>0.6</v>
      </c>
      <c r="R1127" s="90">
        <v>94535495</v>
      </c>
      <c r="S1127" s="156" t="s">
        <v>19</v>
      </c>
      <c r="T1127" s="90">
        <v>1</v>
      </c>
      <c r="U1127" s="91">
        <v>41.044800000000002</v>
      </c>
      <c r="V1127" s="91"/>
      <c r="W1127" s="92"/>
      <c r="Y1127" s="85"/>
      <c r="Z1127" s="85"/>
      <c r="AB1127" s="85"/>
      <c r="AC1127" s="85"/>
    </row>
    <row r="1128" spans="1:29" s="119" customFormat="1" ht="12" thickBot="1">
      <c r="A1128" s="139" t="s">
        <v>234</v>
      </c>
      <c r="B1128" s="140" t="s">
        <v>86</v>
      </c>
      <c r="C1128" s="140" t="s">
        <v>87</v>
      </c>
      <c r="D1128" s="140" t="s">
        <v>85</v>
      </c>
      <c r="E1128" s="140" t="s">
        <v>169</v>
      </c>
      <c r="F1128" s="140" t="s">
        <v>36</v>
      </c>
      <c r="G1128" s="140"/>
      <c r="H1128" s="140" t="s">
        <v>12</v>
      </c>
      <c r="I1128" s="145"/>
      <c r="J1128" s="195" t="s">
        <v>90</v>
      </c>
      <c r="K1128" s="94" t="s">
        <v>23</v>
      </c>
      <c r="L1128" s="95">
        <v>0.3</v>
      </c>
      <c r="M1128" s="95">
        <v>0.85499999999999998</v>
      </c>
      <c r="N1128" s="95">
        <v>0.66499999999999992</v>
      </c>
      <c r="O1128" s="95">
        <v>1</v>
      </c>
      <c r="P1128" s="95">
        <v>0.85</v>
      </c>
      <c r="Q1128" s="95">
        <v>0.6</v>
      </c>
      <c r="R1128" s="96">
        <v>96591485</v>
      </c>
      <c r="S1128" s="152" t="s">
        <v>180</v>
      </c>
      <c r="T1128" s="97">
        <v>1</v>
      </c>
      <c r="U1128" s="98">
        <v>432.072</v>
      </c>
      <c r="V1128" s="98">
        <f>T1128*(U1128*(1+P1128)*1.18)+L1128*M1128*$V$1</f>
        <v>1476.733176</v>
      </c>
      <c r="W1128" s="81">
        <f>T1128*(U1128*(1+Q1128)*1.18)+L1128*N1128*$W$1</f>
        <v>1097.046936</v>
      </c>
      <c r="Y1128" s="124">
        <f t="shared" ref="Y1128:Y1133" si="396">L1128*M1128*O1128*$V$1</f>
        <v>533.52</v>
      </c>
      <c r="Z1128" s="85">
        <f t="shared" ref="Z1128:Z1133" si="397">V1128-Y1128</f>
        <v>943.21317599999998</v>
      </c>
      <c r="AB1128" s="85">
        <f t="shared" ref="AB1128:AB1133" si="398">L1128*N1128*O1128*$W$1</f>
        <v>281.29499999999996</v>
      </c>
      <c r="AC1128" s="85">
        <f t="shared" ref="AC1128:AC1133" si="399">W1128-AB1128</f>
        <v>815.751936</v>
      </c>
    </row>
    <row r="1129" spans="1:29" s="119" customFormat="1" ht="12" thickBot="1">
      <c r="A1129" s="139" t="s">
        <v>234</v>
      </c>
      <c r="B1129" s="140" t="s">
        <v>86</v>
      </c>
      <c r="C1129" s="140" t="s">
        <v>87</v>
      </c>
      <c r="D1129" s="140" t="s">
        <v>85</v>
      </c>
      <c r="E1129" s="140" t="s">
        <v>169</v>
      </c>
      <c r="F1129" s="140" t="s">
        <v>36</v>
      </c>
      <c r="G1129" s="140"/>
      <c r="H1129" s="140" t="s">
        <v>12</v>
      </c>
      <c r="I1129" s="145"/>
      <c r="J1129" s="199" t="s">
        <v>91</v>
      </c>
      <c r="K1129" s="94" t="s">
        <v>157</v>
      </c>
      <c r="L1129" s="95">
        <v>0.3</v>
      </c>
      <c r="M1129" s="95">
        <v>0.95</v>
      </c>
      <c r="N1129" s="95">
        <v>0.95</v>
      </c>
      <c r="O1129" s="95">
        <v>1</v>
      </c>
      <c r="P1129" s="95">
        <v>0.85</v>
      </c>
      <c r="Q1129" s="95">
        <v>0.6</v>
      </c>
      <c r="R1129" s="100">
        <v>96425700</v>
      </c>
      <c r="S1129" s="152" t="s">
        <v>180</v>
      </c>
      <c r="T1129" s="100">
        <v>1</v>
      </c>
      <c r="U1129" s="98">
        <v>610.73519999999996</v>
      </c>
      <c r="V1129" s="98">
        <f>T1129*(U1129*(1+P1129)*1.18)+L1129*M1129*$V$1</f>
        <v>1926.0349415999999</v>
      </c>
      <c r="W1129" s="81">
        <f>T1129*(U1129*(1+Q1129)*1.18)+L1129*N1129*$W$1</f>
        <v>1554.9180575999999</v>
      </c>
      <c r="Y1129" s="124">
        <f t="shared" si="396"/>
        <v>592.79999999999995</v>
      </c>
      <c r="Z1129" s="85">
        <f t="shared" si="397"/>
        <v>1333.2349416</v>
      </c>
      <c r="AB1129" s="85">
        <f t="shared" si="398"/>
        <v>401.84999999999997</v>
      </c>
      <c r="AC1129" s="85">
        <f t="shared" si="399"/>
        <v>1153.0680576</v>
      </c>
    </row>
    <row r="1130" spans="1:29" s="119" customFormat="1" ht="12" thickBot="1">
      <c r="A1130" s="139" t="s">
        <v>234</v>
      </c>
      <c r="B1130" s="140" t="s">
        <v>86</v>
      </c>
      <c r="C1130" s="140" t="s">
        <v>87</v>
      </c>
      <c r="D1130" s="140" t="s">
        <v>85</v>
      </c>
      <c r="E1130" s="140" t="s">
        <v>169</v>
      </c>
      <c r="F1130" s="140" t="s">
        <v>36</v>
      </c>
      <c r="G1130" s="140"/>
      <c r="H1130" s="140" t="s">
        <v>12</v>
      </c>
      <c r="I1130" s="145"/>
      <c r="J1130" s="199" t="s">
        <v>158</v>
      </c>
      <c r="K1130" s="94" t="s">
        <v>159</v>
      </c>
      <c r="L1130" s="95">
        <v>0.4</v>
      </c>
      <c r="M1130" s="95">
        <v>0.95</v>
      </c>
      <c r="N1130" s="95">
        <v>0.95</v>
      </c>
      <c r="O1130" s="95">
        <v>1</v>
      </c>
      <c r="P1130" s="95">
        <v>0.85</v>
      </c>
      <c r="Q1130" s="95">
        <v>0.6</v>
      </c>
      <c r="R1130" s="100">
        <v>25183131</v>
      </c>
      <c r="S1130" s="152" t="s">
        <v>180</v>
      </c>
      <c r="T1130" s="100">
        <v>4</v>
      </c>
      <c r="U1130" s="98">
        <v>220.83</v>
      </c>
      <c r="V1130" s="98">
        <f>T1130*(U1130*(1+P1130)*1.18)+L1130*M1130*$V$1</f>
        <v>2718.6875600000003</v>
      </c>
      <c r="W1130" s="81">
        <f>T1130*(U1130*(1+Q1130)*1.18)+L1130*N1130*$W$1</f>
        <v>2203.5081600000003</v>
      </c>
      <c r="Y1130" s="124">
        <f t="shared" si="396"/>
        <v>790.4</v>
      </c>
      <c r="Z1130" s="85">
        <f t="shared" si="397"/>
        <v>1928.2875600000002</v>
      </c>
      <c r="AB1130" s="85">
        <f t="shared" si="398"/>
        <v>535.79999999999995</v>
      </c>
      <c r="AC1130" s="85">
        <f t="shared" si="399"/>
        <v>1667.7081600000004</v>
      </c>
    </row>
    <row r="1131" spans="1:29" s="119" customFormat="1" ht="12" thickBot="1">
      <c r="A1131" s="139" t="s">
        <v>234</v>
      </c>
      <c r="B1131" s="140" t="s">
        <v>86</v>
      </c>
      <c r="C1131" s="140" t="s">
        <v>87</v>
      </c>
      <c r="D1131" s="140" t="s">
        <v>85</v>
      </c>
      <c r="E1131" s="140" t="s">
        <v>169</v>
      </c>
      <c r="F1131" s="140" t="s">
        <v>36</v>
      </c>
      <c r="G1131" s="140"/>
      <c r="H1131" s="140" t="s">
        <v>12</v>
      </c>
      <c r="I1131" s="145"/>
      <c r="J1131" s="195" t="s">
        <v>93</v>
      </c>
      <c r="K1131" s="94" t="s">
        <v>24</v>
      </c>
      <c r="L1131" s="95">
        <v>0.3</v>
      </c>
      <c r="M1131" s="95">
        <v>0.95</v>
      </c>
      <c r="N1131" s="95">
        <v>0.95</v>
      </c>
      <c r="O1131" s="95">
        <v>1</v>
      </c>
      <c r="P1131" s="95">
        <v>0.85</v>
      </c>
      <c r="Q1131" s="95">
        <v>0.6</v>
      </c>
      <c r="R1131" s="100">
        <v>25182496</v>
      </c>
      <c r="S1131" s="100">
        <v>19347521</v>
      </c>
      <c r="T1131" s="100">
        <v>1</v>
      </c>
      <c r="U1131" s="98">
        <v>1413.72</v>
      </c>
      <c r="V1131" s="98">
        <f>T1131*(U1131*(1+P1131)*1.18)+L1131*M1131*$V$1</f>
        <v>3678.9507599999997</v>
      </c>
      <c r="W1131" s="81">
        <f>T1131*(U1131*(1+Q1131)*1.18)+L1131*N1131*$W$1</f>
        <v>3070.95336</v>
      </c>
      <c r="Y1131" s="124">
        <f t="shared" si="396"/>
        <v>592.79999999999995</v>
      </c>
      <c r="Z1131" s="85">
        <f t="shared" si="397"/>
        <v>3086.1507599999995</v>
      </c>
      <c r="AB1131" s="85">
        <f t="shared" si="398"/>
        <v>401.84999999999997</v>
      </c>
      <c r="AC1131" s="85">
        <f t="shared" si="399"/>
        <v>2669.1033600000001</v>
      </c>
    </row>
    <row r="1132" spans="1:29" s="119" customFormat="1" ht="12" thickBot="1">
      <c r="A1132" s="139" t="s">
        <v>234</v>
      </c>
      <c r="B1132" s="140" t="s">
        <v>86</v>
      </c>
      <c r="C1132" s="140" t="s">
        <v>87</v>
      </c>
      <c r="D1132" s="140" t="s">
        <v>85</v>
      </c>
      <c r="E1132" s="140" t="s">
        <v>169</v>
      </c>
      <c r="F1132" s="140" t="s">
        <v>36</v>
      </c>
      <c r="G1132" s="140"/>
      <c r="H1132" s="140" t="s">
        <v>12</v>
      </c>
      <c r="I1132" s="145"/>
      <c r="J1132" s="195" t="s">
        <v>94</v>
      </c>
      <c r="K1132" s="94" t="s">
        <v>25</v>
      </c>
      <c r="L1132" s="95">
        <v>1</v>
      </c>
      <c r="M1132" s="95">
        <v>0.47499999999999998</v>
      </c>
      <c r="N1132" s="95">
        <v>0.52249999999999996</v>
      </c>
      <c r="O1132" s="95">
        <v>1</v>
      </c>
      <c r="P1132" s="95">
        <v>0.85</v>
      </c>
      <c r="Q1132" s="95">
        <v>0.6</v>
      </c>
      <c r="R1132" s="100">
        <v>96446176</v>
      </c>
      <c r="S1132" s="152" t="s">
        <v>180</v>
      </c>
      <c r="T1132" s="100">
        <v>1</v>
      </c>
      <c r="U1132" s="98">
        <v>1900.4436000000001</v>
      </c>
      <c r="V1132" s="98">
        <f>T1132*(U1132*(1+P1132)*1.18)+L1132*M1132*$V$1</f>
        <v>5136.6683788</v>
      </c>
      <c r="W1132" s="81">
        <f>T1132*(U1132*(1+Q1132)*1.18)+L1132*N1132*$W$1</f>
        <v>4324.7625167999995</v>
      </c>
      <c r="Y1132" s="124">
        <f t="shared" si="396"/>
        <v>988</v>
      </c>
      <c r="Z1132" s="85">
        <f t="shared" si="397"/>
        <v>4148.6683788</v>
      </c>
      <c r="AB1132" s="85">
        <f t="shared" si="398"/>
        <v>736.72499999999991</v>
      </c>
      <c r="AC1132" s="85">
        <f t="shared" si="399"/>
        <v>3588.0375167999996</v>
      </c>
    </row>
    <row r="1133" spans="1:29" s="119" customFormat="1">
      <c r="A1133" s="139" t="s">
        <v>234</v>
      </c>
      <c r="B1133" s="140" t="s">
        <v>86</v>
      </c>
      <c r="C1133" s="140" t="s">
        <v>87</v>
      </c>
      <c r="D1133" s="140" t="s">
        <v>85</v>
      </c>
      <c r="E1133" s="140" t="s">
        <v>169</v>
      </c>
      <c r="F1133" s="140" t="s">
        <v>36</v>
      </c>
      <c r="G1133" s="140"/>
      <c r="H1133" s="140" t="s">
        <v>12</v>
      </c>
      <c r="I1133" s="145"/>
      <c r="J1133" s="192" t="s">
        <v>95</v>
      </c>
      <c r="K1133" s="77" t="s">
        <v>25</v>
      </c>
      <c r="L1133" s="78">
        <v>1.3</v>
      </c>
      <c r="M1133" s="78">
        <v>0.85499999999999998</v>
      </c>
      <c r="N1133" s="78">
        <v>0.71249999999999991</v>
      </c>
      <c r="O1133" s="78">
        <v>1</v>
      </c>
      <c r="P1133" s="78">
        <v>0.85</v>
      </c>
      <c r="Q1133" s="78">
        <v>0.6</v>
      </c>
      <c r="R1133" s="79">
        <v>96446176</v>
      </c>
      <c r="S1133" s="153" t="s">
        <v>180</v>
      </c>
      <c r="T1133" s="79">
        <v>1</v>
      </c>
      <c r="U1133" s="80">
        <v>1900.4436000000001</v>
      </c>
      <c r="V1133" s="80">
        <f>T1133*(U1133*(1+P1133)*1.18)+T1134*(U1134*(1+P1134)*1.18)+L1133*M1133*$V$1</f>
        <v>15195.820092</v>
      </c>
      <c r="W1133" s="102">
        <f>T1133*(U1133*(1+Q1133)*1.18)+T1134*(U1134*(1+Q1134)*1.18)+L1133*N1133*$W$1</f>
        <v>12448.845012000002</v>
      </c>
      <c r="Y1133" s="124">
        <f t="shared" si="396"/>
        <v>2311.92</v>
      </c>
      <c r="Z1133" s="85">
        <f t="shared" si="397"/>
        <v>12883.900092</v>
      </c>
      <c r="AB1133" s="85">
        <f t="shared" si="398"/>
        <v>1306.0124999999998</v>
      </c>
      <c r="AC1133" s="85">
        <f t="shared" si="399"/>
        <v>11142.832512000001</v>
      </c>
    </row>
    <row r="1134" spans="1:29" s="119" customFormat="1">
      <c r="A1134" s="139" t="s">
        <v>234</v>
      </c>
      <c r="B1134" s="140" t="s">
        <v>86</v>
      </c>
      <c r="C1134" s="140" t="s">
        <v>87</v>
      </c>
      <c r="D1134" s="140" t="s">
        <v>85</v>
      </c>
      <c r="E1134" s="140" t="s">
        <v>169</v>
      </c>
      <c r="F1134" s="140" t="s">
        <v>36</v>
      </c>
      <c r="G1134" s="140"/>
      <c r="H1134" s="140" t="s">
        <v>12</v>
      </c>
      <c r="I1134" s="145"/>
      <c r="J1134" s="193" t="s">
        <v>95</v>
      </c>
      <c r="K1134" s="3" t="s">
        <v>26</v>
      </c>
      <c r="L1134" s="84"/>
      <c r="M1134" s="84"/>
      <c r="N1134" s="84"/>
      <c r="O1134" s="84"/>
      <c r="P1134" s="84">
        <v>0.85</v>
      </c>
      <c r="Q1134" s="84">
        <v>0.6</v>
      </c>
      <c r="R1134" s="82">
        <v>96455424</v>
      </c>
      <c r="S1134" s="150" t="s">
        <v>180</v>
      </c>
      <c r="T1134" s="82">
        <v>2</v>
      </c>
      <c r="U1134" s="85">
        <v>2000.7402</v>
      </c>
      <c r="V1134" s="85"/>
      <c r="W1134" s="86"/>
      <c r="Y1134" s="85"/>
      <c r="Z1134" s="85"/>
      <c r="AB1134" s="85"/>
      <c r="AC1134" s="85"/>
    </row>
    <row r="1135" spans="1:29" s="119" customFormat="1" ht="12" thickBot="1">
      <c r="A1135" s="139" t="s">
        <v>234</v>
      </c>
      <c r="B1135" s="140" t="s">
        <v>86</v>
      </c>
      <c r="C1135" s="140" t="s">
        <v>87</v>
      </c>
      <c r="D1135" s="140" t="s">
        <v>85</v>
      </c>
      <c r="E1135" s="140" t="s">
        <v>169</v>
      </c>
      <c r="F1135" s="140" t="s">
        <v>36</v>
      </c>
      <c r="G1135" s="140"/>
      <c r="H1135" s="140" t="s">
        <v>12</v>
      </c>
      <c r="I1135" s="145"/>
      <c r="J1135" s="194" t="s">
        <v>95</v>
      </c>
      <c r="K1135" s="88" t="s">
        <v>27</v>
      </c>
      <c r="L1135" s="89"/>
      <c r="M1135" s="89"/>
      <c r="N1135" s="89"/>
      <c r="O1135" s="89"/>
      <c r="P1135" s="89">
        <v>0.85</v>
      </c>
      <c r="Q1135" s="89">
        <v>0.6</v>
      </c>
      <c r="R1135" s="90"/>
      <c r="S1135" s="90"/>
      <c r="T1135" s="90"/>
      <c r="U1135" s="91"/>
      <c r="V1135" s="91"/>
      <c r="W1135" s="92"/>
      <c r="Y1135" s="85"/>
      <c r="Z1135" s="85"/>
      <c r="AB1135" s="85"/>
      <c r="AC1135" s="85"/>
    </row>
    <row r="1136" spans="1:29" s="119" customFormat="1" ht="12" thickBot="1">
      <c r="A1136" s="139" t="s">
        <v>234</v>
      </c>
      <c r="B1136" s="140" t="s">
        <v>86</v>
      </c>
      <c r="C1136" s="140" t="s">
        <v>87</v>
      </c>
      <c r="D1136" s="140" t="s">
        <v>85</v>
      </c>
      <c r="E1136" s="140" t="s">
        <v>169</v>
      </c>
      <c r="F1136" s="140" t="s">
        <v>36</v>
      </c>
      <c r="G1136" s="140"/>
      <c r="H1136" s="140" t="s">
        <v>12</v>
      </c>
      <c r="I1136" s="145"/>
      <c r="J1136" s="195" t="s">
        <v>96</v>
      </c>
      <c r="K1136" s="94" t="s">
        <v>28</v>
      </c>
      <c r="L1136" s="95">
        <v>1.6</v>
      </c>
      <c r="M1136" s="95">
        <v>0.57950000000000002</v>
      </c>
      <c r="N1136" s="95">
        <v>0.61749999999999994</v>
      </c>
      <c r="O1136" s="95">
        <v>1</v>
      </c>
      <c r="P1136" s="95">
        <v>0.85</v>
      </c>
      <c r="Q1136" s="95">
        <v>0.6</v>
      </c>
      <c r="R1136" s="100">
        <v>96446178</v>
      </c>
      <c r="S1136" s="152" t="s">
        <v>180</v>
      </c>
      <c r="T1136" s="100">
        <v>1</v>
      </c>
      <c r="U1136" s="98">
        <v>1356.2736</v>
      </c>
      <c r="V1136" s="98">
        <f>T1136*(U1136*(1+P1136)*1.18)+L1136*M1136*$V$1</f>
        <v>4889.3212688000003</v>
      </c>
      <c r="W1136" s="81">
        <f>T1136*(U1136*(1+Q1136)*1.18)+L1136*N1136*$W$1</f>
        <v>3953.7245567999998</v>
      </c>
      <c r="Y1136" s="124">
        <f t="shared" ref="Y1136:Y1137" si="400">L1136*M1136*O1136*$V$1</f>
        <v>1928.576</v>
      </c>
      <c r="Z1136" s="85">
        <f t="shared" ref="Z1136:Z1137" si="401">V1136-Y1136</f>
        <v>2960.7452688000003</v>
      </c>
      <c r="AB1136" s="85">
        <f t="shared" ref="AB1136:AB1137" si="402">L1136*N1136*O1136*$W$1</f>
        <v>1393.08</v>
      </c>
      <c r="AC1136" s="85">
        <f t="shared" ref="AC1136:AC1137" si="403">W1136-AB1136</f>
        <v>2560.6445567999999</v>
      </c>
    </row>
    <row r="1137" spans="1:29" s="119" customFormat="1">
      <c r="A1137" s="139" t="s">
        <v>234</v>
      </c>
      <c r="B1137" s="140" t="s">
        <v>86</v>
      </c>
      <c r="C1137" s="140" t="s">
        <v>87</v>
      </c>
      <c r="D1137" s="140" t="s">
        <v>85</v>
      </c>
      <c r="E1137" s="140" t="s">
        <v>169</v>
      </c>
      <c r="F1137" s="140" t="s">
        <v>36</v>
      </c>
      <c r="G1137" s="140"/>
      <c r="H1137" s="140" t="s">
        <v>12</v>
      </c>
      <c r="I1137" s="145"/>
      <c r="J1137" s="192" t="s">
        <v>184</v>
      </c>
      <c r="K1137" s="77" t="s">
        <v>28</v>
      </c>
      <c r="L1137" s="78">
        <v>1.1000000000000001</v>
      </c>
      <c r="M1137" s="78">
        <v>0.8929999999999999</v>
      </c>
      <c r="N1137" s="78">
        <v>0.76</v>
      </c>
      <c r="O1137" s="78">
        <v>1</v>
      </c>
      <c r="P1137" s="78">
        <v>0.85</v>
      </c>
      <c r="Q1137" s="78">
        <v>0.6</v>
      </c>
      <c r="R1137" s="79">
        <v>96446178</v>
      </c>
      <c r="S1137" s="153" t="s">
        <v>180</v>
      </c>
      <c r="T1137" s="79">
        <v>1</v>
      </c>
      <c r="U1137" s="80">
        <v>1356.2736</v>
      </c>
      <c r="V1137" s="80">
        <f>T1137*(U1137*(1+P1137)*1.18)+T1138*(U1138*(1+P1138)*1.18)+L1137*M1137*$V$1</f>
        <v>17751.4241692</v>
      </c>
      <c r="W1137" s="102">
        <f>T1137*(U1137*(1+Q1137)*1.18)+T1138*(U1138*(1+Q1138)*1.18)+L1137*N1137*$W$1</f>
        <v>14764.265011200001</v>
      </c>
      <c r="Y1137" s="124">
        <f t="shared" si="400"/>
        <v>2043.184</v>
      </c>
      <c r="Z1137" s="85">
        <f t="shared" si="401"/>
        <v>15708.2401692</v>
      </c>
      <c r="AB1137" s="85">
        <f t="shared" si="402"/>
        <v>1178.7600000000002</v>
      </c>
      <c r="AC1137" s="85">
        <f t="shared" si="403"/>
        <v>13585.505011200001</v>
      </c>
    </row>
    <row r="1138" spans="1:29" s="119" customFormat="1">
      <c r="A1138" s="139" t="s">
        <v>234</v>
      </c>
      <c r="B1138" s="140" t="s">
        <v>86</v>
      </c>
      <c r="C1138" s="140" t="s">
        <v>87</v>
      </c>
      <c r="D1138" s="140" t="s">
        <v>85</v>
      </c>
      <c r="E1138" s="140" t="s">
        <v>169</v>
      </c>
      <c r="F1138" s="140" t="s">
        <v>36</v>
      </c>
      <c r="G1138" s="140"/>
      <c r="H1138" s="140" t="s">
        <v>12</v>
      </c>
      <c r="I1138" s="145"/>
      <c r="J1138" s="193" t="s">
        <v>184</v>
      </c>
      <c r="K1138" s="3" t="s">
        <v>30</v>
      </c>
      <c r="L1138" s="84"/>
      <c r="M1138" s="84"/>
      <c r="N1138" s="84"/>
      <c r="O1138" s="84"/>
      <c r="P1138" s="84">
        <v>0.85</v>
      </c>
      <c r="Q1138" s="84">
        <v>0.6</v>
      </c>
      <c r="R1138" s="82">
        <v>96457238</v>
      </c>
      <c r="S1138" s="150" t="s">
        <v>180</v>
      </c>
      <c r="T1138" s="82">
        <v>2</v>
      </c>
      <c r="U1138" s="85">
        <v>2919.7194</v>
      </c>
      <c r="V1138" s="85"/>
      <c r="W1138" s="86"/>
      <c r="Y1138" s="85"/>
      <c r="Z1138" s="85"/>
      <c r="AB1138" s="85"/>
      <c r="AC1138" s="85"/>
    </row>
    <row r="1139" spans="1:29" s="119" customFormat="1" ht="12" thickBot="1">
      <c r="A1139" s="139" t="s">
        <v>234</v>
      </c>
      <c r="B1139" s="140" t="s">
        <v>86</v>
      </c>
      <c r="C1139" s="140" t="s">
        <v>87</v>
      </c>
      <c r="D1139" s="140" t="s">
        <v>85</v>
      </c>
      <c r="E1139" s="140" t="s">
        <v>169</v>
      </c>
      <c r="F1139" s="140" t="s">
        <v>36</v>
      </c>
      <c r="G1139" s="140"/>
      <c r="H1139" s="140" t="s">
        <v>12</v>
      </c>
      <c r="I1139" s="145"/>
      <c r="J1139" s="194" t="s">
        <v>184</v>
      </c>
      <c r="K1139" s="88" t="s">
        <v>31</v>
      </c>
      <c r="L1139" s="89"/>
      <c r="M1139" s="89"/>
      <c r="N1139" s="89"/>
      <c r="O1139" s="89"/>
      <c r="P1139" s="89">
        <v>0.85</v>
      </c>
      <c r="Q1139" s="89">
        <v>0.6</v>
      </c>
      <c r="R1139" s="90"/>
      <c r="S1139" s="90"/>
      <c r="T1139" s="90"/>
      <c r="U1139" s="91"/>
      <c r="V1139" s="91"/>
      <c r="W1139" s="92"/>
      <c r="Y1139" s="85"/>
      <c r="Z1139" s="85"/>
      <c r="AB1139" s="85"/>
      <c r="AC1139" s="85"/>
    </row>
    <row r="1140" spans="1:29" s="119" customFormat="1">
      <c r="A1140" s="139" t="s">
        <v>234</v>
      </c>
      <c r="B1140" s="140" t="s">
        <v>86</v>
      </c>
      <c r="C1140" s="140" t="s">
        <v>87</v>
      </c>
      <c r="D1140" s="140" t="s">
        <v>85</v>
      </c>
      <c r="E1140" s="140" t="s">
        <v>169</v>
      </c>
      <c r="F1140" s="140" t="s">
        <v>36</v>
      </c>
      <c r="G1140" s="140"/>
      <c r="H1140" s="140" t="s">
        <v>12</v>
      </c>
      <c r="I1140" s="145"/>
      <c r="J1140" s="192" t="s">
        <v>98</v>
      </c>
      <c r="K1140" s="77" t="s">
        <v>160</v>
      </c>
      <c r="L1140" s="78">
        <v>1</v>
      </c>
      <c r="M1140" s="78">
        <v>1.2825</v>
      </c>
      <c r="N1140" s="78">
        <v>1.0449999999999999</v>
      </c>
      <c r="O1140" s="78">
        <v>1</v>
      </c>
      <c r="P1140" s="78">
        <v>0.85</v>
      </c>
      <c r="Q1140" s="78">
        <v>0.6</v>
      </c>
      <c r="R1140" s="79">
        <v>96424402</v>
      </c>
      <c r="S1140" s="153" t="s">
        <v>180</v>
      </c>
      <c r="T1140" s="79">
        <v>1</v>
      </c>
      <c r="U1140" s="80">
        <v>2547.3888000000002</v>
      </c>
      <c r="V1140" s="80">
        <f>T1140*(U1140*(1+P1140)*1.18)+L1140*M1140*$V$1</f>
        <v>8228.5497504000014</v>
      </c>
      <c r="W1140" s="102">
        <f>T1140*(U1140*(1+Q1140)*1.18)+L1140*N1140*$W$1</f>
        <v>6282.9200543999996</v>
      </c>
      <c r="Y1140" s="124">
        <f>L1140*M1140*O1140*$V$1</f>
        <v>2667.6</v>
      </c>
      <c r="Z1140" s="85">
        <f>V1140-Y1140</f>
        <v>5560.949750400001</v>
      </c>
      <c r="AB1140" s="85">
        <f>L1140*N1140*O1140*$W$1</f>
        <v>1473.4499999999998</v>
      </c>
      <c r="AC1140" s="85">
        <f>W1140-AB1140</f>
        <v>4809.4700543999998</v>
      </c>
    </row>
    <row r="1141" spans="1:29" s="119" customFormat="1" ht="12" thickBot="1">
      <c r="A1141" s="139" t="s">
        <v>234</v>
      </c>
      <c r="B1141" s="140" t="s">
        <v>86</v>
      </c>
      <c r="C1141" s="140" t="s">
        <v>87</v>
      </c>
      <c r="D1141" s="140" t="s">
        <v>85</v>
      </c>
      <c r="E1141" s="140" t="s">
        <v>169</v>
      </c>
      <c r="F1141" s="140" t="s">
        <v>36</v>
      </c>
      <c r="G1141" s="140"/>
      <c r="H1141" s="140" t="s">
        <v>12</v>
      </c>
      <c r="I1141" s="145"/>
      <c r="J1141" s="194" t="s">
        <v>98</v>
      </c>
      <c r="K1141" s="88" t="s">
        <v>161</v>
      </c>
      <c r="L1141" s="89"/>
      <c r="M1141" s="89"/>
      <c r="N1141" s="89"/>
      <c r="O1141" s="89"/>
      <c r="P1141" s="89">
        <v>0.85</v>
      </c>
      <c r="Q1141" s="89">
        <v>0.6</v>
      </c>
      <c r="R1141" s="90">
        <v>96424025</v>
      </c>
      <c r="S1141" s="154" t="s">
        <v>180</v>
      </c>
      <c r="T1141" s="90">
        <v>1</v>
      </c>
      <c r="U1141" s="91">
        <v>2655.0702000000001</v>
      </c>
      <c r="V1141" s="91"/>
      <c r="W1141" s="92"/>
      <c r="Y1141" s="85"/>
      <c r="Z1141" s="85"/>
      <c r="AB1141" s="85"/>
      <c r="AC1141" s="85"/>
    </row>
    <row r="1142" spans="1:29" s="119" customFormat="1">
      <c r="A1142" s="139" t="s">
        <v>234</v>
      </c>
      <c r="B1142" s="140" t="s">
        <v>86</v>
      </c>
      <c r="C1142" s="140" t="s">
        <v>87</v>
      </c>
      <c r="D1142" s="140" t="s">
        <v>85</v>
      </c>
      <c r="E1142" s="140" t="s">
        <v>169</v>
      </c>
      <c r="F1142" s="140" t="s">
        <v>36</v>
      </c>
      <c r="G1142" s="140"/>
      <c r="H1142" s="140" t="s">
        <v>12</v>
      </c>
      <c r="I1142" s="145"/>
      <c r="J1142" s="192" t="s">
        <v>99</v>
      </c>
      <c r="K1142" s="77" t="s">
        <v>165</v>
      </c>
      <c r="L1142" s="78">
        <v>0.60000000000000009</v>
      </c>
      <c r="M1142" s="78">
        <v>0.95</v>
      </c>
      <c r="N1142" s="78">
        <v>0.95</v>
      </c>
      <c r="O1142" s="78">
        <v>1</v>
      </c>
      <c r="P1142" s="78">
        <v>0.85</v>
      </c>
      <c r="Q1142" s="78">
        <v>0.6</v>
      </c>
      <c r="R1142" s="79">
        <v>95299742</v>
      </c>
      <c r="S1142" s="153" t="s">
        <v>180</v>
      </c>
      <c r="T1142" s="79">
        <v>1</v>
      </c>
      <c r="U1142" s="80">
        <v>2242.7249999999999</v>
      </c>
      <c r="V1142" s="80">
        <f>T1142*(U1142*(1+P1142)*1.18)+L1142*M1142*$V$1</f>
        <v>6081.4686750000001</v>
      </c>
      <c r="W1142" s="102">
        <f>T1142*(U1142*(1+Q1142)*1.18)+L1142*N1142*$W$1</f>
        <v>5037.9647999999997</v>
      </c>
      <c r="Y1142" s="124">
        <f>L1142*M1142*O1142*$V$1</f>
        <v>1185.6000000000001</v>
      </c>
      <c r="Z1142" s="85">
        <f>V1142-Y1142</f>
        <v>4895.8686749999997</v>
      </c>
      <c r="AB1142" s="85">
        <f>L1142*N1142*O1142*$W$1</f>
        <v>803.7</v>
      </c>
      <c r="AC1142" s="85">
        <f>W1142-AB1142</f>
        <v>4234.2647999999999</v>
      </c>
    </row>
    <row r="1143" spans="1:29" s="119" customFormat="1" ht="12" thickBot="1">
      <c r="A1143" s="139" t="s">
        <v>234</v>
      </c>
      <c r="B1143" s="140" t="s">
        <v>86</v>
      </c>
      <c r="C1143" s="140" t="s">
        <v>87</v>
      </c>
      <c r="D1143" s="140" t="s">
        <v>85</v>
      </c>
      <c r="E1143" s="140" t="s">
        <v>169</v>
      </c>
      <c r="F1143" s="140" t="s">
        <v>36</v>
      </c>
      <c r="G1143" s="140"/>
      <c r="H1143" s="140" t="s">
        <v>12</v>
      </c>
      <c r="I1143" s="145"/>
      <c r="J1143" s="194" t="s">
        <v>99</v>
      </c>
      <c r="K1143" s="88" t="s">
        <v>166</v>
      </c>
      <c r="L1143" s="89"/>
      <c r="M1143" s="89"/>
      <c r="N1143" s="89"/>
      <c r="O1143" s="89"/>
      <c r="P1143" s="89">
        <v>0.85</v>
      </c>
      <c r="Q1143" s="89">
        <v>0.6</v>
      </c>
      <c r="R1143" s="90">
        <v>95299742</v>
      </c>
      <c r="S1143" s="154" t="s">
        <v>180</v>
      </c>
      <c r="T1143" s="90">
        <v>1</v>
      </c>
      <c r="U1143" s="91">
        <v>2242.7249999999999</v>
      </c>
      <c r="V1143" s="91"/>
      <c r="W1143" s="92"/>
      <c r="Y1143" s="85"/>
      <c r="Z1143" s="85"/>
      <c r="AB1143" s="85"/>
      <c r="AC1143" s="85"/>
    </row>
    <row r="1144" spans="1:29" s="119" customFormat="1" ht="12" thickBot="1">
      <c r="A1144" s="143" t="s">
        <v>234</v>
      </c>
      <c r="B1144" s="144" t="s">
        <v>86</v>
      </c>
      <c r="C1144" s="144" t="s">
        <v>87</v>
      </c>
      <c r="D1144" s="144" t="s">
        <v>85</v>
      </c>
      <c r="E1144" s="144" t="s">
        <v>169</v>
      </c>
      <c r="F1144" s="144" t="s">
        <v>36</v>
      </c>
      <c r="G1144" s="144"/>
      <c r="H1144" s="144" t="s">
        <v>12</v>
      </c>
      <c r="I1144" s="148"/>
      <c r="J1144" s="195" t="s">
        <v>92</v>
      </c>
      <c r="K1144" s="94" t="s">
        <v>167</v>
      </c>
      <c r="L1144" s="95">
        <v>2</v>
      </c>
      <c r="M1144" s="95">
        <v>1.4249999999999998</v>
      </c>
      <c r="N1144" s="95">
        <v>1.8049999999999999</v>
      </c>
      <c r="O1144" s="95">
        <v>1</v>
      </c>
      <c r="P1144" s="95">
        <v>0.85</v>
      </c>
      <c r="Q1144" s="95">
        <v>0.6</v>
      </c>
      <c r="R1144" s="100" t="s">
        <v>180</v>
      </c>
      <c r="S1144" s="152" t="s">
        <v>180</v>
      </c>
      <c r="T1144" s="100"/>
      <c r="U1144" s="106"/>
      <c r="V1144" s="106"/>
      <c r="W1144" s="81"/>
      <c r="Y1144" s="85"/>
      <c r="Z1144" s="85"/>
      <c r="AB1144" s="85"/>
      <c r="AC1144" s="85"/>
    </row>
    <row r="1145" spans="1:29">
      <c r="H1145" s="114"/>
      <c r="I1145" s="114"/>
      <c r="J1145" s="191"/>
    </row>
  </sheetData>
  <autoFilter ref="A2:AG1144"/>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Regions</vt:lpstr>
      <vt:lpstr>Public</vt:lpstr>
      <vt:lpstr>Пример расчета</vt:lpstr>
    </vt:vector>
  </TitlesOfParts>
  <Company>GM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XZRJ98</dc:creator>
  <cp:lastModifiedBy>Екатерина Откосова</cp:lastModifiedBy>
  <dcterms:created xsi:type="dcterms:W3CDTF">2018-05-17T10:44:41Z</dcterms:created>
  <dcterms:modified xsi:type="dcterms:W3CDTF">2018-08-01T05:37:16Z</dcterms:modified>
</cp:coreProperties>
</file>